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70" yWindow="405" windowWidth="13950" windowHeight="8985" activeTab="1"/>
  </bookViews>
  <sheets>
    <sheet name="Расчет с НДС" sheetId="8" r:id="rId1"/>
    <sheet name="Сводка затрат" sheetId="4" r:id="rId2"/>
    <sheet name="НМЦ лота" sheetId="5" state="hidden" r:id="rId3"/>
    <sheet name="Лист1" sheetId="6" state="hidden" r:id="rId4"/>
  </sheets>
  <definedNames>
    <definedName name="_xlnm.Print_Titles" localSheetId="1">'Сводка затрат'!$13:$13</definedName>
    <definedName name="_xlnm.Print_Area" localSheetId="1">'Сводка затрат'!$A$1:$AR$54</definedName>
  </definedNames>
  <calcPr calcId="152511"/>
</workbook>
</file>

<file path=xl/calcChain.xml><?xml version="1.0" encoding="utf-8"?>
<calcChain xmlns="http://schemas.openxmlformats.org/spreadsheetml/2006/main">
  <c r="B8" i="8" l="1"/>
  <c r="U3" i="8"/>
  <c r="H8" i="8" l="1"/>
  <c r="G23" i="6"/>
  <c r="F23" i="6"/>
  <c r="E23" i="6"/>
  <c r="D23" i="6"/>
  <c r="C23" i="6"/>
  <c r="B23" i="6"/>
  <c r="H23" i="6"/>
  <c r="H22" i="6"/>
  <c r="G20" i="6"/>
  <c r="H20" i="6" s="1"/>
  <c r="H19" i="6"/>
  <c r="F18" i="6"/>
  <c r="E18" i="6"/>
  <c r="D18" i="6"/>
  <c r="C18" i="6"/>
  <c r="B18" i="6"/>
  <c r="H16" i="6"/>
  <c r="H9" i="6"/>
  <c r="F7" i="6"/>
  <c r="E7" i="6"/>
  <c r="D7" i="6"/>
  <c r="C7" i="6"/>
  <c r="B7" i="6"/>
  <c r="G6" i="6"/>
  <c r="F6" i="6"/>
  <c r="F5" i="6" s="1"/>
  <c r="E6" i="6"/>
  <c r="D6" i="6"/>
  <c r="C6" i="6"/>
  <c r="C5" i="6" s="1"/>
  <c r="B6" i="6"/>
  <c r="G4" i="6"/>
  <c r="G17" i="6" s="1"/>
  <c r="F4" i="6"/>
  <c r="F17" i="6" s="1"/>
  <c r="E4" i="6"/>
  <c r="E17" i="6" s="1"/>
  <c r="D4" i="6"/>
  <c r="D17" i="6" s="1"/>
  <c r="C4" i="6"/>
  <c r="C17" i="6" s="1"/>
  <c r="B4" i="6"/>
  <c r="B17" i="6" s="1"/>
  <c r="H3" i="6"/>
  <c r="U8" i="8" l="1"/>
  <c r="V8" i="8" s="1"/>
  <c r="D5" i="6"/>
  <c r="E5" i="6"/>
  <c r="E8" i="6" s="1"/>
  <c r="G7" i="6"/>
  <c r="G5" i="6" s="1"/>
  <c r="B5" i="6"/>
  <c r="J3" i="6"/>
  <c r="H6" i="6"/>
  <c r="G18" i="6"/>
  <c r="G21" i="6" s="1"/>
  <c r="B25" i="6"/>
  <c r="B24" i="6"/>
  <c r="B21" i="6"/>
  <c r="H17" i="6"/>
  <c r="C25" i="6"/>
  <c r="C24" i="6"/>
  <c r="C27" i="6" s="1"/>
  <c r="C21" i="6"/>
  <c r="D25" i="6"/>
  <c r="D24" i="6"/>
  <c r="D27" i="6" s="1"/>
  <c r="D21" i="6"/>
  <c r="E25" i="6"/>
  <c r="E24" i="6"/>
  <c r="E21" i="6"/>
  <c r="F25" i="6"/>
  <c r="F24" i="6"/>
  <c r="F21" i="6"/>
  <c r="G25" i="6"/>
  <c r="G24" i="6"/>
  <c r="J20" i="6"/>
  <c r="H4" i="6"/>
  <c r="B8" i="6"/>
  <c r="C8" i="6"/>
  <c r="D8" i="6"/>
  <c r="F8" i="6"/>
  <c r="B10" i="6"/>
  <c r="C10" i="6"/>
  <c r="C13" i="6" s="1"/>
  <c r="D10" i="6"/>
  <c r="E10" i="6"/>
  <c r="F10" i="6"/>
  <c r="F13" i="6" s="1"/>
  <c r="G10" i="6"/>
  <c r="B11" i="6"/>
  <c r="C11" i="6"/>
  <c r="D11" i="6"/>
  <c r="E11" i="6"/>
  <c r="F11" i="6"/>
  <c r="G11" i="6"/>
  <c r="R8" i="8" l="1"/>
  <c r="E13" i="6"/>
  <c r="D13" i="6"/>
  <c r="H13" i="6" s="1"/>
  <c r="E27" i="6"/>
  <c r="G13" i="6"/>
  <c r="G8" i="6"/>
  <c r="G27" i="6"/>
  <c r="H5" i="6"/>
  <c r="B13" i="6"/>
  <c r="H7" i="6"/>
  <c r="H18" i="6"/>
  <c r="F27" i="6"/>
  <c r="H11" i="6"/>
  <c r="H10" i="6"/>
  <c r="H8" i="6"/>
  <c r="H21" i="6"/>
  <c r="H24" i="6"/>
  <c r="H25" i="6"/>
  <c r="B27" i="6"/>
  <c r="H27" i="6" s="1"/>
  <c r="I23" i="6" l="1"/>
  <c r="J22" i="6" s="1"/>
  <c r="E33" i="5" l="1"/>
  <c r="D33" i="5"/>
  <c r="D35" i="5" l="1"/>
  <c r="G28" i="5"/>
  <c r="E37" i="5" l="1"/>
  <c r="F37" i="5" s="1"/>
  <c r="G37" i="5" s="1"/>
  <c r="E35" i="5"/>
  <c r="F35" i="5" s="1"/>
  <c r="G35" i="5" s="1"/>
  <c r="H26" i="5"/>
  <c r="H23" i="5"/>
  <c r="F29" i="5"/>
  <c r="G29" i="5"/>
  <c r="G30" i="5" l="1"/>
  <c r="G31" i="5" s="1"/>
  <c r="G34" i="5" s="1"/>
  <c r="G36" i="5" s="1"/>
  <c r="G38" i="5" s="1"/>
  <c r="G39" i="5" s="1"/>
  <c r="G40" i="5" s="1"/>
  <c r="F30" i="5"/>
  <c r="F31" i="5" s="1"/>
  <c r="H13" i="5"/>
  <c r="H28" i="5"/>
  <c r="F34" i="5" l="1"/>
  <c r="F36" i="5" s="1"/>
  <c r="F38" i="5" s="1"/>
  <c r="F39" i="5" s="1"/>
  <c r="F40" i="5" s="1"/>
  <c r="E29" i="5"/>
  <c r="E30" i="5" s="1"/>
  <c r="E31" i="5" s="1"/>
  <c r="E34" i="5" l="1"/>
  <c r="E36" i="5" s="1"/>
  <c r="E38" i="5" s="1"/>
  <c r="E39" i="5" s="1"/>
  <c r="E40" i="5" s="1"/>
  <c r="D15" i="5" l="1"/>
  <c r="H15" i="5" l="1"/>
  <c r="H24" i="5" l="1"/>
  <c r="H27" i="5" l="1"/>
  <c r="D29" i="5"/>
  <c r="D30" i="5" l="1"/>
  <c r="H30" i="5" s="1"/>
  <c r="H29" i="5"/>
  <c r="D31" i="5" l="1"/>
  <c r="D34" i="5" s="1"/>
  <c r="H31" i="5" l="1"/>
  <c r="D36" i="5"/>
  <c r="H34" i="5"/>
  <c r="D38" i="5" l="1"/>
  <c r="H36" i="5"/>
  <c r="D39" i="5" l="1"/>
  <c r="H39" i="5" s="1"/>
  <c r="H38" i="5"/>
  <c r="J38" i="5" s="1"/>
  <c r="D40" i="5" l="1"/>
  <c r="H40" i="5" s="1"/>
  <c r="I25" i="6" l="1"/>
  <c r="I17" i="6"/>
  <c r="I24" i="6" l="1"/>
  <c r="I16" i="6" l="1"/>
  <c r="J16" i="6" s="1"/>
</calcChain>
</file>

<file path=xl/sharedStrings.xml><?xml version="1.0" encoding="utf-8"?>
<sst xmlns="http://schemas.openxmlformats.org/spreadsheetml/2006/main" count="249" uniqueCount="146">
  <si>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</si>
  <si>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</si>
  <si>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</si>
  <si>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</si>
  <si>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</si>
  <si>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</si>
  <si>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</si>
  <si>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</si>
  <si>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</si>
  <si>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</si>
  <si>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</si>
  <si>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</si>
  <si>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</si>
  <si>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</si>
  <si>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</si>
  <si>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НДС 18%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</si>
  <si>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</si>
  <si>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</si>
  <si>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</si>
  <si>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</si>
  <si>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</si>
  <si>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</si>
  <si>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МДС 81- 1.99</t>
  </si>
  <si>
    <t>"УТВЕРЖДАЮ"</t>
  </si>
  <si>
    <t>тыс.руб.</t>
  </si>
  <si>
    <t>Непредвиденные работы и затраты  3% (1,5%)</t>
  </si>
  <si>
    <t>Глава 8. Временные здания и сооружения</t>
  </si>
  <si>
    <t>ИТОГО ПО ГЛАВЕ 8</t>
  </si>
  <si>
    <t>"СОГЛАСОВАНО"</t>
  </si>
  <si>
    <t>ТЫС. РУБЛЕЙ без НДС</t>
  </si>
  <si>
    <t>БЛОК 2
Сметная стоимость строительства  
в ценах на 01.01.2000 года</t>
  </si>
  <si>
    <t>ССР</t>
  </si>
  <si>
    <t>Содержание службы заказчика - застройщика  (технического надзора ) строительства 2.14 %</t>
  </si>
  <si>
    <t xml:space="preserve">Проектные работы </t>
  </si>
  <si>
    <t>2014 год</t>
  </si>
  <si>
    <t>объем квл</t>
  </si>
  <si>
    <t>Утверждённая сметная стоимость строительства, без НДС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</si>
  <si>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</si>
  <si>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</si>
  <si>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</si>
  <si>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</si>
  <si>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</si>
  <si>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</si>
  <si>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</si>
  <si>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Плановая стоимость объекта в прогнозных ценах года окончания строительства</t>
  </si>
  <si>
    <t>Глава 2. Основные объекты</t>
  </si>
  <si>
    <t>Удорожание работ в зимнее время 1.7%*1,1=1.87%</t>
  </si>
  <si>
    <t>Средства на покрытие затрат строительных организаций по добровольному страхованию 1%</t>
  </si>
  <si>
    <t>Командировочные расходы</t>
  </si>
  <si>
    <t>Временные здания и сооружения по процентной норме 3.3%*0.8</t>
  </si>
  <si>
    <t>Изыскательские работы</t>
  </si>
  <si>
    <t>ИТОГО ПО ГЛАВАМ 2</t>
  </si>
  <si>
    <t>Лот (СМР)</t>
  </si>
  <si>
    <t>Зарплата</t>
  </si>
  <si>
    <t>Га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</si>
  <si>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</si>
  <si>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</si>
  <si>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</si>
  <si>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1. Подготовка территории строительства</t>
  </si>
  <si>
    <t>Затраты на проведение работ по межеванию, предоставлению, постановке на гос.кадастровый учет</t>
  </si>
  <si>
    <t>Глава 2. Основные объекты строительства</t>
  </si>
  <si>
    <t>Строительно-монтажные работы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</si>
  <si>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</si>
  <si>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</si>
  <si>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</si>
  <si>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</si>
  <si>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Средства на возведение, разборку временных зданий и сооружений, %=2</t>
  </si>
  <si>
    <t>Средства на возведение, разборку временных зданий и сооружений %=3,3*0,8=2.64</t>
  </si>
  <si>
    <t>ГСН 81-05-02-2001</t>
  </si>
  <si>
    <t>Возмещение дополнительных затрат при производстве строительно-монтажных работ в зимнее время, %=4,07</t>
  </si>
  <si>
    <t>МДС 81-35.2004,                прил.8, п.12.3</t>
  </si>
  <si>
    <t>Непредвиденные работы и затраты  (1,5%)</t>
  </si>
  <si>
    <t>ИТОГО с непредвиденными</t>
  </si>
  <si>
    <t xml:space="preserve">Индексы на 4 квартал 2012 года </t>
  </si>
  <si>
    <t>Письмо Минрегиона от 03.12.2012 №2836-ИП/12/ГС</t>
  </si>
  <si>
    <t>Стоимость строительства в ценах 4 квартала 2012 года</t>
  </si>
  <si>
    <t>Всего по сводной таблице в текущих (прогнозных) ценах с учетом снижения затрат, с НДС</t>
  </si>
  <si>
    <t xml:space="preserve"> </t>
  </si>
  <si>
    <t>Начальник управления капитального строительства                                                     А.С.Сажин</t>
  </si>
  <si>
    <t xml:space="preserve">Разработал:      Инженер 2 кат. ОКС                                                          Е.В.Пуртова                                  </t>
  </si>
  <si>
    <t xml:space="preserve">Проверил:     Начальник ОКС                                                       М.В.Брюхов                     </t>
  </si>
  <si>
    <t>Расчет начальной максимальной цены лота на выполнение СМР (в соответствии с утвержденным сметным расчетом) по объекту: "Реконструкция ВЛ 35 кВ №№21, 22, 31, 32, 33, 34, 35, 36, 37, 38, 43, 44 в части расширения просеки (ПЭС) (55,65 га))"</t>
  </si>
  <si>
    <t>С учетом индексов-дефляторов на 2019 г.</t>
  </si>
  <si>
    <t xml:space="preserve">БЛОК 3                                                                                                 Плановая стоимость объекта в прогнозных ценах 2019 года  с учетом применения методики снижения инвестиционных затрат на 30% относительно уровня 2012года </t>
  </si>
  <si>
    <t xml:space="preserve">БЛОК 5                                                                                                                      Стоимость лота от плановой стоимости объекта в прогнозных ценах 2019 года  с учетом применения методики снижения инвестиционных затрат на 30% относительно уровня 2012года                                                                                              </t>
  </si>
  <si>
    <t>2019 год</t>
  </si>
  <si>
    <t>Плановая стоимость объекта в прогнозных ценах 2019 года с учетом применения методики 30% снижения</t>
  </si>
  <si>
    <t>Стоимость лота в прогнозных ценах с учетом индексов-дефляторов в ценах 2019 г.</t>
  </si>
  <si>
    <t>Составлен в базисных ценах 2001 года с пересчетом в текущие цены на 2019 год</t>
  </si>
  <si>
    <t>Индексы - дефляторы МЭР по строке "Капвложения" на 2019 год (указать период выпуска)</t>
  </si>
  <si>
    <t>Стоимость строительства в ценах на период строительства в 2019 году</t>
  </si>
  <si>
    <t>Коэффициент директивного снижения инвестиционных затрат в 2019 году (в соответствии с действующей методикой)</t>
  </si>
  <si>
    <t>Стоимость строительства в текущих ценах с учетом снижения в 2019 году</t>
  </si>
  <si>
    <t>Заместитель генерального директора
по инвестиционной деятельности
ПАО "МРСК Северо-Запада"                                                                                                                                                                                      ____________________ В.В. Нестеренко</t>
  </si>
  <si>
    <t>Заместитель генерального директора
по инвестиционной деятельности
ПАО "МРСК Северо-Запада"</t>
  </si>
  <si>
    <t>____________________ В.В.Нестеренко</t>
  </si>
  <si>
    <t>Содержание службы заказчика - застройщика  (технического надзора ) строительства 2.16 %</t>
  </si>
  <si>
    <t>БЛОК 1
Утвержденная сметная стоимость  строительства объекта  (в ценах 3 кв.2017 г.)</t>
  </si>
  <si>
    <t>Б.Ц.</t>
  </si>
  <si>
    <t>Итого</t>
  </si>
  <si>
    <t>К.Ц</t>
  </si>
  <si>
    <t>ВЛ</t>
  </si>
  <si>
    <t>Пир</t>
  </si>
  <si>
    <t>проект</t>
  </si>
  <si>
    <t>изыскат</t>
  </si>
  <si>
    <t>Прочие</t>
  </si>
  <si>
    <t>Командир</t>
  </si>
  <si>
    <t>Т.Ц.</t>
  </si>
  <si>
    <t>года</t>
  </si>
  <si>
    <t>Год окончания реализации инвестиционного проекта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</si>
  <si>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</si>
  <si>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</si>
  <si>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</si>
  <si>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</si>
  <si>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</si>
  <si>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</si>
  <si>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Утвержденная сметная стоимость в ценах 2017 года</t>
  </si>
  <si>
    <t>Составил:</t>
  </si>
  <si>
    <t>Начальник отдела капитального строительства</t>
  </si>
  <si>
    <t>Брюхов М.В.</t>
  </si>
  <si>
    <t>Проверил:</t>
  </si>
  <si>
    <t>СОГЛАСОВАНО</t>
  </si>
  <si>
    <t>_______________________ /Е.Г.Пирковская/</t>
  </si>
  <si>
    <t>"____" ___________  г.</t>
  </si>
  <si>
    <t>Реконструкция ВЛ 35 кВ №35,36 в части расширения просеки (ПЭС) (20,92 га)</t>
  </si>
  <si>
    <t>I_004-52-1-01.21-0074</t>
  </si>
  <si>
    <t>Утверждённая сметная стоимость строительства в базовых ценах, без НДС</t>
  </si>
  <si>
    <t>Расчет оценки полной стоимости инвестиционного проекта в прогнозных ценах соответствующих лет по ИП №</t>
  </si>
  <si>
    <t>Сводка затрат по ИП I_004-52-1-01.21-0074_Реконструкция ВЛ 35 кВ №35,36 в части расширения просеки (ПЭС) (20,92 га)</t>
  </si>
  <si>
    <t>С учетом методики снижения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</si>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</sst>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0.000"/>
    <numFmt numFmtId="168" formatCode="#,##0.000"/>
    <numFmt numFmtId="169" formatCode="#,##0.000000"/>
    <numFmt numFmtId="170" formatCode="#,##0.0000"/>
    <numFmt numFmtId="171" formatCode="#,##0.00000"/>
    <numFmt numFmtId="172" formatCode="0.000000"/>
    <numFmt numFmtId="173" formatCode="0.00000"/>
    <numFmt numFmtId="174" formatCode="0.000000000000000"/>
    <numFmt numFmtId="175" formatCode="0.00000000000000000"/>
    <numFmt numFmtId="176" formatCode="0.00000000000000"/>
    <numFmt numFmtId="177" formatCode="0.0000000"/>
    <numFmt numFmtId="178" formatCode="0.00000000"/>
    <numFmt numFmtId="179" formatCode="0.000000000"/>
    <numFmt numFmtId="180" formatCode="0.00000000000"/>
    <numFmt numFmtId="181" formatCode="0.0000000000"/>
    <numFmt numFmtId="182" formatCode="0.000000000000"/>
    <numFmt numFmtId="183" formatCode="_-* #,##0.000\ _₽_-;\-* #,##0.000\ _₽_-;_-* &quot;-&quot;\ _₽_-;_-@_-"/>
    <numFmt numFmtId="187" formatCode="_-* #,##0.00000\ _₽_-;\-* #,##0.00000\ _₽_-;_-* &quot;-&quot;??\ _₽_-;_-@_-"/>
    <numFmt numFmtId="188" formatCode="_-* #,##0.00\ _₽_-;\-* #,##0.00\ _₽_-;_-* &quot;-&quot;\ _₽_-;_-@_-"/>
    <numFmt numFmtId="189" formatCode="_-* #,##0.000\ _₽_-;\-* #,##0.000\ _₽_-;_-* &quot;-&quot;??\ _₽_-;_-@_-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Calibri"/>
      <family val="2"/>
      <scheme val="minor"/>
    </font>
    <font>
      <b/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color rgb="FFFF0000"/>
      <name val="Calibri"/>
      <family val="2"/>
      <scheme val="minor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5">
    <xf numFmtId="0" fontId="0" fillId="0" borderId="0"/>
    <xf numFmtId="0" fontId="7" fillId="0" borderId="1">
      <alignment horizontal="center" vertical="center"/>
    </xf>
    <xf numFmtId="0" fontId="7" fillId="0" borderId="1">
      <alignment horizontal="center" vertical="center"/>
    </xf>
    <xf numFmtId="0" fontId="8" fillId="0" borderId="0">
      <alignment horizontal="left" vertical="top"/>
    </xf>
    <xf numFmtId="0" fontId="9" fillId="0" borderId="0">
      <alignment horizontal="left" vertical="top"/>
    </xf>
    <xf numFmtId="0" fontId="10" fillId="0" borderId="0">
      <alignment horizontal="right" vertical="top"/>
    </xf>
    <xf numFmtId="0" fontId="11" fillId="0" borderId="0"/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7">
      <alignment horizontal="left" vertical="top"/>
    </xf>
    <xf numFmtId="0" fontId="12" fillId="0" borderId="0">
      <alignment horizontal="center" vertical="top"/>
    </xf>
    <xf numFmtId="0" fontId="12" fillId="0" borderId="0">
      <alignment horizontal="left" vertical="top"/>
    </xf>
    <xf numFmtId="0" fontId="12" fillId="0" borderId="0">
      <alignment horizontal="righ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3" fillId="0" borderId="0">
      <alignment horizontal="center" vertical="center"/>
    </xf>
    <xf numFmtId="0" fontId="14" fillId="0" borderId="0">
      <alignment horizontal="left" vertical="top"/>
    </xf>
    <xf numFmtId="0" fontId="12" fillId="0" borderId="0">
      <alignment horizontal="left" vertical="top"/>
    </xf>
    <xf numFmtId="0" fontId="9" fillId="0" borderId="8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9">
      <alignment horizontal="center" vertical="center"/>
    </xf>
    <xf numFmtId="0" fontId="9" fillId="0" borderId="1">
      <alignment horizontal="center" vertical="center"/>
    </xf>
    <xf numFmtId="0" fontId="9" fillId="0" borderId="8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9">
      <alignment horizontal="center" vertical="center"/>
    </xf>
    <xf numFmtId="0" fontId="15" fillId="0" borderId="7">
      <alignment horizontal="left" vertical="top"/>
    </xf>
    <xf numFmtId="0" fontId="9" fillId="0" borderId="0">
      <alignment horizontal="righ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7" fillId="0" borderId="7">
      <alignment horizontal="left" vertical="top"/>
    </xf>
    <xf numFmtId="0" fontId="16" fillId="0" borderId="0">
      <alignment horizontal="right" vertical="top"/>
    </xf>
    <xf numFmtId="0" fontId="16" fillId="0" borderId="0">
      <alignment horizontal="left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2" fillId="0" borderId="7">
      <alignment horizontal="left" vertical="top"/>
    </xf>
    <xf numFmtId="0" fontId="16" fillId="0" borderId="0">
      <alignment horizontal="left"/>
    </xf>
    <xf numFmtId="0" fontId="16" fillId="0" borderId="0">
      <alignment horizontal="left"/>
    </xf>
    <xf numFmtId="0" fontId="16" fillId="0" borderId="0">
      <alignment horizontal="left" vertical="top"/>
    </xf>
    <xf numFmtId="0" fontId="12" fillId="0" borderId="7">
      <alignment horizontal="left"/>
    </xf>
    <xf numFmtId="0" fontId="17" fillId="0" borderId="0">
      <alignment horizontal="left" vertical="top"/>
    </xf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36" fillId="0" borderId="0"/>
    <xf numFmtId="0" fontId="1" fillId="0" borderId="0"/>
    <xf numFmtId="0" fontId="11" fillId="0" borderId="0"/>
  </cellStyleXfs>
  <cellXfs count="466">
    <xf numFmtId="0" fontId="0" fillId="0" borderId="0" xfId="0"/>
    <xf numFmtId="0" fontId="11" fillId="0" borderId="0" xfId="6" applyAlignment="1">
      <alignment wrapText="1"/>
    </xf>
    <xf numFmtId="0" fontId="16" fillId="0" borderId="0" xfId="46" quotePrefix="1" applyAlignment="1">
      <alignment horizontal="left" wrapText="1"/>
    </xf>
    <xf numFmtId="0" fontId="16" fillId="0" borderId="1" xfId="36" quotePrefix="1" applyFont="1" applyBorder="1" applyAlignment="1">
      <alignment horizontal="left" vertical="top" wrapText="1"/>
    </xf>
    <xf numFmtId="0" fontId="16" fillId="0" borderId="1" xfId="43" quotePrefix="1" applyFont="1" applyBorder="1" applyAlignment="1">
      <alignment horizontal="left" vertical="top" wrapText="1"/>
    </xf>
    <xf numFmtId="0" fontId="16" fillId="0" borderId="1" xfId="45" quotePrefix="1" applyFont="1" applyBorder="1" applyAlignment="1">
      <alignment horizontal="right" vertical="top" wrapText="1"/>
    </xf>
    <xf numFmtId="0" fontId="16" fillId="0" borderId="9" xfId="33" quotePrefix="1" applyFont="1" applyBorder="1" applyAlignment="1">
      <alignment horizontal="left" vertical="top" wrapText="1"/>
    </xf>
    <xf numFmtId="0" fontId="16" fillId="0" borderId="9" xfId="37" quotePrefix="1" applyFont="1" applyBorder="1" applyAlignment="1">
      <alignment horizontal="left" vertical="top" wrapText="1"/>
    </xf>
    <xf numFmtId="0" fontId="16" fillId="0" borderId="11" xfId="31" applyNumberFormat="1" applyFont="1" applyBorder="1" applyAlignment="1">
      <alignment horizontal="right" vertical="top" wrapText="1"/>
    </xf>
    <xf numFmtId="0" fontId="16" fillId="0" borderId="11" xfId="35" applyNumberFormat="1" applyFont="1" applyBorder="1" applyAlignment="1">
      <alignment horizontal="right" vertical="top" wrapText="1"/>
    </xf>
    <xf numFmtId="0" fontId="16" fillId="0" borderId="11" xfId="35" applyFont="1" applyBorder="1" applyAlignment="1">
      <alignment horizontal="right" vertical="top" wrapText="1"/>
    </xf>
    <xf numFmtId="0" fontId="16" fillId="0" borderId="14" xfId="35" applyNumberFormat="1" applyFont="1" applyBorder="1" applyAlignment="1">
      <alignment horizontal="right" vertical="top" wrapText="1"/>
    </xf>
    <xf numFmtId="0" fontId="23" fillId="0" borderId="0" xfId="8" applyFont="1" applyBorder="1" applyAlignment="1">
      <alignment horizontal="left" vertical="top" wrapText="1"/>
    </xf>
    <xf numFmtId="0" fontId="23" fillId="0" borderId="0" xfId="9" applyFont="1" applyBorder="1" applyAlignment="1">
      <alignment horizontal="left" vertical="top" wrapText="1"/>
    </xf>
    <xf numFmtId="0" fontId="23" fillId="0" borderId="0" xfId="10" applyFont="1" applyBorder="1" applyAlignment="1">
      <alignment horizontal="left" vertical="top" wrapText="1"/>
    </xf>
    <xf numFmtId="0" fontId="23" fillId="0" borderId="0" xfId="18" applyFont="1" applyBorder="1" applyAlignment="1">
      <alignment horizontal="left" vertical="top" wrapText="1"/>
    </xf>
    <xf numFmtId="0" fontId="24" fillId="0" borderId="0" xfId="49" applyFont="1" applyAlignment="1">
      <alignment horizontal="left" vertical="top" wrapText="1"/>
    </xf>
    <xf numFmtId="166" fontId="25" fillId="0" borderId="0" xfId="56" applyNumberFormat="1" applyFont="1" applyFill="1" applyBorder="1" applyAlignment="1">
      <alignment horizontal="left" vertical="center" wrapText="1"/>
    </xf>
    <xf numFmtId="0" fontId="11" fillId="0" borderId="0" xfId="6" applyFont="1" applyAlignment="1">
      <alignment wrapText="1"/>
    </xf>
    <xf numFmtId="0" fontId="15" fillId="0" borderId="18" xfId="30" quotePrefix="1" applyBorder="1" applyAlignment="1">
      <alignment horizontal="left" vertical="top" wrapText="1"/>
    </xf>
    <xf numFmtId="0" fontId="15" fillId="0" borderId="6" xfId="30" quotePrefix="1" applyBorder="1" applyAlignment="1">
      <alignment horizontal="left" vertical="top" wrapText="1"/>
    </xf>
    <xf numFmtId="0" fontId="15" fillId="0" borderId="19" xfId="30" quotePrefix="1" applyBorder="1" applyAlignment="1">
      <alignment horizontal="left" vertical="top" wrapText="1"/>
    </xf>
    <xf numFmtId="0" fontId="19" fillId="0" borderId="0" xfId="0" applyFont="1" applyBorder="1" applyAlignment="1">
      <alignment horizontal="center"/>
    </xf>
    <xf numFmtId="0" fontId="16" fillId="0" borderId="28" xfId="25" applyNumberFormat="1" applyFont="1" applyBorder="1" applyAlignment="1">
      <alignment horizontal="center" vertical="center" wrapText="1"/>
    </xf>
    <xf numFmtId="0" fontId="16" fillId="0" borderId="29" xfId="26" applyNumberFormat="1" applyFont="1" applyBorder="1" applyAlignment="1">
      <alignment horizontal="center" vertical="center" wrapText="1"/>
    </xf>
    <xf numFmtId="0" fontId="16" fillId="0" borderId="30" xfId="27" applyNumberFormat="1" applyFont="1" applyBorder="1" applyAlignment="1">
      <alignment horizontal="center" vertical="center" wrapText="1"/>
    </xf>
    <xf numFmtId="0" fontId="16" fillId="0" borderId="28" xfId="28" applyNumberFormat="1" applyFont="1" applyBorder="1" applyAlignment="1">
      <alignment horizontal="center" vertical="center" wrapText="1"/>
    </xf>
    <xf numFmtId="0" fontId="16" fillId="0" borderId="29" xfId="28" applyNumberFormat="1" applyFont="1" applyBorder="1" applyAlignment="1">
      <alignment horizontal="center" vertical="center" wrapText="1"/>
    </xf>
    <xf numFmtId="0" fontId="16" fillId="0" borderId="30" xfId="28" applyNumberFormat="1" applyFont="1" applyBorder="1" applyAlignment="1">
      <alignment horizontal="center" vertical="center" wrapText="1"/>
    </xf>
    <xf numFmtId="0" fontId="9" fillId="0" borderId="28" xfId="24" quotePrefix="1" applyBorder="1" applyAlignment="1">
      <alignment horizontal="center" vertical="center" wrapText="1"/>
    </xf>
    <xf numFmtId="0" fontId="9" fillId="0" borderId="29" xfId="24" quotePrefix="1" applyBorder="1" applyAlignment="1">
      <alignment horizontal="center" vertical="center" wrapText="1"/>
    </xf>
    <xf numFmtId="4" fontId="18" fillId="0" borderId="28" xfId="24" quotePrefix="1" applyNumberFormat="1" applyFont="1" applyBorder="1" applyAlignment="1">
      <alignment horizontal="center" vertical="center" wrapText="1"/>
    </xf>
    <xf numFmtId="4" fontId="18" fillId="0" borderId="29" xfId="24" quotePrefix="1" applyNumberFormat="1" applyFont="1" applyBorder="1" applyAlignment="1">
      <alignment horizontal="center" vertical="center" wrapText="1"/>
    </xf>
    <xf numFmtId="4" fontId="18" fillId="0" borderId="30" xfId="24" quotePrefix="1" applyNumberFormat="1" applyFont="1" applyBorder="1" applyAlignment="1">
      <alignment horizontal="center" vertical="center" wrapText="1"/>
    </xf>
    <xf numFmtId="4" fontId="18" fillId="0" borderId="32" xfId="24" quotePrefix="1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6" fillId="0" borderId="31" xfId="27" applyNumberFormat="1" applyFont="1" applyBorder="1" applyAlignment="1">
      <alignment horizontal="center" vertical="center" wrapText="1"/>
    </xf>
    <xf numFmtId="0" fontId="16" fillId="0" borderId="12" xfId="37" quotePrefix="1" applyFont="1" applyBorder="1" applyAlignment="1">
      <alignment horizontal="left" vertical="top" wrapText="1"/>
    </xf>
    <xf numFmtId="0" fontId="15" fillId="0" borderId="33" xfId="30" quotePrefix="1" applyFill="1" applyBorder="1" applyAlignment="1">
      <alignment horizontal="left" vertical="top" wrapText="1"/>
    </xf>
    <xf numFmtId="0" fontId="15" fillId="0" borderId="0" xfId="30" quotePrefix="1" applyFill="1" applyBorder="1" applyAlignment="1">
      <alignment horizontal="left" vertical="top" wrapText="1"/>
    </xf>
    <xf numFmtId="0" fontId="15" fillId="0" borderId="10" xfId="30" quotePrefix="1" applyFill="1" applyBorder="1" applyAlignment="1">
      <alignment horizontal="left" vertical="top" wrapText="1"/>
    </xf>
    <xf numFmtId="0" fontId="16" fillId="0" borderId="3" xfId="35" applyNumberFormat="1" applyFont="1" applyBorder="1" applyAlignment="1">
      <alignment horizontal="right" vertical="top" wrapText="1"/>
    </xf>
    <xf numFmtId="0" fontId="16" fillId="0" borderId="4" xfId="39" quotePrefix="1" applyFont="1" applyBorder="1" applyAlignment="1">
      <alignment horizontal="left" vertical="top" wrapText="1"/>
    </xf>
    <xf numFmtId="0" fontId="16" fillId="0" borderId="14" xfId="35" applyFont="1" applyBorder="1" applyAlignment="1">
      <alignment horizontal="right" vertical="top" wrapText="1"/>
    </xf>
    <xf numFmtId="0" fontId="16" fillId="0" borderId="15" xfId="36" quotePrefix="1" applyFont="1" applyBorder="1" applyAlignment="1">
      <alignment horizontal="left" vertical="top" wrapText="1"/>
    </xf>
    <xf numFmtId="0" fontId="16" fillId="0" borderId="4" xfId="36" quotePrefix="1" applyFont="1" applyBorder="1" applyAlignment="1">
      <alignment horizontal="left" vertical="top" wrapText="1"/>
    </xf>
    <xf numFmtId="0" fontId="9" fillId="0" borderId="34" xfId="23" quotePrefix="1" applyBorder="1" applyAlignment="1">
      <alignment horizontal="center" vertical="center" wrapText="1"/>
    </xf>
    <xf numFmtId="0" fontId="9" fillId="0" borderId="36" xfId="24" quotePrefix="1" applyBorder="1" applyAlignment="1">
      <alignment horizontal="center" vertical="center" wrapText="1"/>
    </xf>
    <xf numFmtId="0" fontId="16" fillId="0" borderId="27" xfId="29" applyNumberFormat="1" applyFont="1" applyBorder="1" applyAlignment="1">
      <alignment horizontal="center" vertical="center" wrapText="1"/>
    </xf>
    <xf numFmtId="0" fontId="18" fillId="0" borderId="35" xfId="29" applyNumberFormat="1" applyFont="1" applyBorder="1" applyAlignment="1">
      <alignment horizontal="center" vertical="center" wrapText="1"/>
    </xf>
    <xf numFmtId="0" fontId="18" fillId="0" borderId="36" xfId="29" applyNumberFormat="1" applyFont="1" applyBorder="1" applyAlignment="1">
      <alignment horizontal="center" vertical="center" wrapText="1"/>
    </xf>
    <xf numFmtId="0" fontId="18" fillId="0" borderId="38" xfId="29" applyNumberFormat="1" applyFont="1" applyBorder="1" applyAlignment="1">
      <alignment horizontal="center" vertical="center" wrapText="1"/>
    </xf>
    <xf numFmtId="4" fontId="18" fillId="0" borderId="27" xfId="23" quotePrefix="1" applyNumberFormat="1" applyFont="1" applyBorder="1" applyAlignment="1">
      <alignment vertical="center" wrapText="1"/>
    </xf>
    <xf numFmtId="0" fontId="18" fillId="0" borderId="27" xfId="29" applyNumberFormat="1" applyFont="1" applyBorder="1" applyAlignment="1">
      <alignment horizontal="center" vertical="center" wrapText="1"/>
    </xf>
    <xf numFmtId="0" fontId="16" fillId="0" borderId="12" xfId="37" quotePrefix="1" applyFont="1" applyFill="1" applyBorder="1" applyAlignment="1">
      <alignment horizontal="left" vertical="top" wrapText="1"/>
    </xf>
    <xf numFmtId="0" fontId="11" fillId="0" borderId="0" xfId="6" applyAlignment="1">
      <alignment horizontal="right"/>
    </xf>
    <xf numFmtId="0" fontId="12" fillId="0" borderId="0" xfId="10" quotePrefix="1" applyBorder="1" applyAlignment="1">
      <alignment horizontal="left" vertical="top" wrapText="1"/>
    </xf>
    <xf numFmtId="0" fontId="12" fillId="0" borderId="0" xfId="10" applyBorder="1" applyAlignment="1">
      <alignment horizontal="left" vertical="top" wrapText="1"/>
    </xf>
    <xf numFmtId="4" fontId="18" fillId="0" borderId="31" xfId="23" quotePrefix="1" applyNumberFormat="1" applyFont="1" applyBorder="1" applyAlignment="1">
      <alignment vertical="center" wrapText="1"/>
    </xf>
    <xf numFmtId="0" fontId="16" fillId="0" borderId="1" xfId="32" applyFont="1" applyBorder="1" applyAlignment="1">
      <alignment horizontal="left" vertical="top" wrapText="1"/>
    </xf>
    <xf numFmtId="0" fontId="15" fillId="0" borderId="9" xfId="37" quotePrefix="1" applyFont="1" applyBorder="1" applyAlignment="1">
      <alignment horizontal="left" vertical="top" wrapText="1"/>
    </xf>
    <xf numFmtId="0" fontId="15" fillId="0" borderId="12" xfId="37" quotePrefix="1" applyFont="1" applyBorder="1" applyAlignment="1">
      <alignment horizontal="left" vertical="top" wrapText="1"/>
    </xf>
    <xf numFmtId="0" fontId="15" fillId="0" borderId="16" xfId="40" quotePrefix="1" applyFont="1" applyBorder="1" applyAlignment="1">
      <alignment horizontal="left" vertical="top" wrapText="1"/>
    </xf>
    <xf numFmtId="0" fontId="15" fillId="0" borderId="1" xfId="45" quotePrefix="1" applyFont="1" applyBorder="1" applyAlignment="1">
      <alignment horizontal="right" vertical="top" wrapText="1"/>
    </xf>
    <xf numFmtId="0" fontId="15" fillId="0" borderId="15" xfId="45" quotePrefix="1" applyFont="1" applyBorder="1" applyAlignment="1">
      <alignment horizontal="right" vertical="top" wrapText="1"/>
    </xf>
    <xf numFmtId="0" fontId="15" fillId="0" borderId="17" xfId="37" quotePrefix="1" applyFont="1" applyBorder="1" applyAlignment="1">
      <alignment horizontal="left" vertical="top" wrapText="1"/>
    </xf>
    <xf numFmtId="0" fontId="15" fillId="0" borderId="9" xfId="42" quotePrefix="1" applyFont="1" applyBorder="1" applyAlignment="1">
      <alignment horizontal="left" vertical="top" wrapText="1"/>
    </xf>
    <xf numFmtId="4" fontId="29" fillId="0" borderId="0" xfId="18" applyNumberFormat="1" applyFont="1" applyBorder="1" applyAlignment="1">
      <alignment horizontal="right" wrapText="1"/>
    </xf>
    <xf numFmtId="0" fontId="16" fillId="0" borderId="9" xfId="33" applyFont="1" applyBorder="1" applyAlignment="1">
      <alignment horizontal="left" vertical="top" wrapText="1"/>
    </xf>
    <xf numFmtId="0" fontId="16" fillId="0" borderId="26" xfId="37" applyFont="1" applyBorder="1" applyAlignment="1">
      <alignment horizontal="left" vertical="top" wrapText="1"/>
    </xf>
    <xf numFmtId="49" fontId="16" fillId="0" borderId="9" xfId="37" applyNumberFormat="1" applyFont="1" applyBorder="1" applyAlignment="1">
      <alignment horizontal="left" vertical="top" wrapText="1"/>
    </xf>
    <xf numFmtId="0" fontId="16" fillId="0" borderId="9" xfId="37" applyNumberFormat="1" applyFont="1" applyBorder="1" applyAlignment="1">
      <alignment horizontal="left" vertical="top" wrapText="1"/>
    </xf>
    <xf numFmtId="0" fontId="33" fillId="0" borderId="1" xfId="60" applyFont="1" applyBorder="1" applyAlignment="1">
      <alignment horizontal="center" vertical="center" wrapText="1"/>
    </xf>
    <xf numFmtId="0" fontId="33" fillId="0" borderId="1" xfId="60" applyFont="1" applyBorder="1" applyAlignment="1">
      <alignment vertical="center" wrapText="1"/>
    </xf>
    <xf numFmtId="0" fontId="32" fillId="0" borderId="0" xfId="60" applyFont="1"/>
    <xf numFmtId="169" fontId="32" fillId="0" borderId="0" xfId="60" applyNumberFormat="1" applyFont="1"/>
    <xf numFmtId="0" fontId="4" fillId="0" borderId="1" xfId="60" applyBorder="1"/>
    <xf numFmtId="0" fontId="22" fillId="0" borderId="1" xfId="60" applyFont="1" applyBorder="1" applyAlignment="1">
      <alignment vertical="center" wrapText="1"/>
    </xf>
    <xf numFmtId="0" fontId="3" fillId="0" borderId="0" xfId="60" applyFont="1"/>
    <xf numFmtId="0" fontId="3" fillId="0" borderId="0" xfId="60" applyFont="1" applyAlignment="1">
      <alignment horizontal="center"/>
    </xf>
    <xf numFmtId="0" fontId="33" fillId="0" borderId="0" xfId="60" applyFont="1" applyBorder="1" applyAlignment="1">
      <alignment horizontal="center" vertical="center" wrapText="1"/>
    </xf>
    <xf numFmtId="167" fontId="4" fillId="0" borderId="0" xfId="60" applyNumberFormat="1"/>
    <xf numFmtId="170" fontId="3" fillId="0" borderId="0" xfId="60" applyNumberFormat="1" applyFont="1"/>
    <xf numFmtId="0" fontId="34" fillId="5" borderId="1" xfId="6" applyFont="1" applyFill="1" applyBorder="1" applyAlignment="1">
      <alignment horizontal="center" vertical="center" wrapText="1"/>
    </xf>
    <xf numFmtId="168" fontId="35" fillId="0" borderId="1" xfId="60" applyNumberFormat="1" applyFont="1" applyBorder="1" applyAlignment="1">
      <alignment horizontal="center" vertical="center" wrapText="1"/>
    </xf>
    <xf numFmtId="0" fontId="11" fillId="0" borderId="0" xfId="6" applyNumberFormat="1" applyAlignment="1">
      <alignment wrapText="1"/>
    </xf>
    <xf numFmtId="0" fontId="19" fillId="0" borderId="0" xfId="60" applyFont="1" applyAlignment="1"/>
    <xf numFmtId="0" fontId="37" fillId="0" borderId="0" xfId="62" applyFont="1" applyAlignment="1" applyProtection="1">
      <alignment horizontal="left" vertical="center"/>
      <protection locked="0"/>
    </xf>
    <xf numFmtId="168" fontId="15" fillId="0" borderId="2" xfId="38" applyNumberFormat="1" applyFont="1" applyFill="1" applyBorder="1" applyAlignment="1">
      <alignment horizontal="right" vertical="top" wrapText="1"/>
    </xf>
    <xf numFmtId="168" fontId="15" fillId="0" borderId="25" xfId="38" applyNumberFormat="1" applyFont="1" applyFill="1" applyBorder="1" applyAlignment="1">
      <alignment horizontal="right" vertical="top" wrapText="1"/>
    </xf>
    <xf numFmtId="168" fontId="15" fillId="0" borderId="4" xfId="38" applyNumberFormat="1" applyFont="1" applyFill="1" applyBorder="1" applyAlignment="1">
      <alignment horizontal="right" vertical="top" wrapText="1"/>
    </xf>
    <xf numFmtId="168" fontId="15" fillId="0" borderId="26" xfId="38" applyNumberFormat="1" applyFont="1" applyFill="1" applyBorder="1" applyAlignment="1">
      <alignment horizontal="right" vertical="top" wrapText="1"/>
    </xf>
    <xf numFmtId="168" fontId="16" fillId="0" borderId="20" xfId="38" applyNumberFormat="1" applyFont="1" applyBorder="1" applyAlignment="1">
      <alignment horizontal="right" vertical="top" wrapText="1"/>
    </xf>
    <xf numFmtId="168" fontId="16" fillId="0" borderId="11" xfId="34" applyNumberFormat="1" applyFont="1" applyFill="1" applyBorder="1" applyAlignment="1">
      <alignment horizontal="right" vertical="top" wrapText="1"/>
    </xf>
    <xf numFmtId="168" fontId="16" fillId="0" borderId="1" xfId="34" applyNumberFormat="1" applyFont="1" applyFill="1" applyBorder="1" applyAlignment="1">
      <alignment horizontal="right" vertical="top" wrapText="1"/>
    </xf>
    <xf numFmtId="168" fontId="16" fillId="0" borderId="9" xfId="34" applyNumberFormat="1" applyFont="1" applyFill="1" applyBorder="1" applyAlignment="1">
      <alignment horizontal="right" vertical="top" wrapText="1"/>
    </xf>
    <xf numFmtId="168" fontId="16" fillId="0" borderId="12" xfId="34" applyNumberFormat="1" applyFont="1" applyFill="1" applyBorder="1" applyAlignment="1">
      <alignment horizontal="right" vertical="top" wrapText="1"/>
    </xf>
    <xf numFmtId="168" fontId="15" fillId="0" borderId="11" xfId="38" applyNumberFormat="1" applyFont="1" applyBorder="1" applyAlignment="1">
      <alignment horizontal="right" vertical="top" wrapText="1"/>
    </xf>
    <xf numFmtId="168" fontId="15" fillId="0" borderId="1" xfId="38" applyNumberFormat="1" applyFont="1" applyBorder="1" applyAlignment="1">
      <alignment horizontal="right" vertical="top" wrapText="1"/>
    </xf>
    <xf numFmtId="168" fontId="15" fillId="0" borderId="16" xfId="34" applyNumberFormat="1" applyFont="1" applyBorder="1" applyAlignment="1">
      <alignment horizontal="right" vertical="top" wrapText="1"/>
    </xf>
    <xf numFmtId="168" fontId="15" fillId="0" borderId="18" xfId="30" quotePrefix="1" applyNumberFormat="1" applyBorder="1" applyAlignment="1">
      <alignment horizontal="left" vertical="top" wrapText="1"/>
    </xf>
    <xf numFmtId="168" fontId="15" fillId="0" borderId="6" xfId="30" quotePrefix="1" applyNumberFormat="1" applyBorder="1" applyAlignment="1">
      <alignment horizontal="left" vertical="top" wrapText="1"/>
    </xf>
    <xf numFmtId="168" fontId="15" fillId="0" borderId="25" xfId="30" quotePrefix="1" applyNumberFormat="1" applyBorder="1" applyAlignment="1">
      <alignment horizontal="left" vertical="top" wrapText="1"/>
    </xf>
    <xf numFmtId="168" fontId="15" fillId="0" borderId="9" xfId="38" applyNumberFormat="1" applyFont="1" applyBorder="1" applyAlignment="1">
      <alignment horizontal="right" vertical="top" wrapText="1"/>
    </xf>
    <xf numFmtId="168" fontId="15" fillId="0" borderId="10" xfId="30" quotePrefix="1" applyNumberFormat="1" applyBorder="1" applyAlignment="1">
      <alignment horizontal="left" vertical="top" wrapText="1"/>
    </xf>
    <xf numFmtId="168" fontId="16" fillId="0" borderId="4" xfId="38" applyNumberFormat="1" applyFont="1" applyBorder="1" applyAlignment="1">
      <alignment horizontal="right" vertical="top" wrapText="1"/>
    </xf>
    <xf numFmtId="168" fontId="16" fillId="0" borderId="13" xfId="38" applyNumberFormat="1" applyFont="1" applyBorder="1" applyAlignment="1">
      <alignment horizontal="right" vertical="top" wrapText="1"/>
    </xf>
    <xf numFmtId="168" fontId="16" fillId="0" borderId="26" xfId="38" applyNumberFormat="1" applyFont="1" applyBorder="1" applyAlignment="1">
      <alignment horizontal="right" vertical="top" wrapText="1"/>
    </xf>
    <xf numFmtId="168" fontId="16" fillId="0" borderId="8" xfId="38" applyNumberFormat="1" applyFont="1" applyBorder="1" applyAlignment="1">
      <alignment horizontal="right" vertical="top" wrapText="1"/>
    </xf>
    <xf numFmtId="168" fontId="16" fillId="0" borderId="1" xfId="38" applyNumberFormat="1" applyFont="1" applyBorder="1" applyAlignment="1">
      <alignment horizontal="right" vertical="top" wrapText="1"/>
    </xf>
    <xf numFmtId="168" fontId="16" fillId="0" borderId="9" xfId="38" applyNumberFormat="1" applyFont="1" applyBorder="1" applyAlignment="1">
      <alignment horizontal="right" vertical="top" wrapText="1"/>
    </xf>
    <xf numFmtId="168" fontId="16" fillId="0" borderId="12" xfId="38" applyNumberFormat="1" applyFont="1" applyBorder="1" applyAlignment="1">
      <alignment horizontal="right" vertical="top" wrapText="1"/>
    </xf>
    <xf numFmtId="168" fontId="15" fillId="0" borderId="8" xfId="38" applyNumberFormat="1" applyFont="1" applyBorder="1" applyAlignment="1">
      <alignment horizontal="right" vertical="top" wrapText="1"/>
    </xf>
    <xf numFmtId="168" fontId="15" fillId="0" borderId="12" xfId="38" applyNumberFormat="1" applyFont="1" applyBorder="1" applyAlignment="1">
      <alignment horizontal="right" vertical="top" wrapText="1"/>
    </xf>
    <xf numFmtId="168" fontId="15" fillId="0" borderId="21" xfId="38" applyNumberFormat="1" applyFont="1" applyBorder="1" applyAlignment="1">
      <alignment horizontal="right" vertical="top" wrapText="1"/>
    </xf>
    <xf numFmtId="168" fontId="15" fillId="0" borderId="15" xfId="38" applyNumberFormat="1" applyFont="1" applyBorder="1" applyAlignment="1">
      <alignment horizontal="right" vertical="top" wrapText="1"/>
    </xf>
    <xf numFmtId="168" fontId="15" fillId="0" borderId="17" xfId="38" applyNumberFormat="1" applyFont="1" applyBorder="1" applyAlignment="1">
      <alignment horizontal="right" vertical="top" wrapText="1"/>
    </xf>
    <xf numFmtId="168" fontId="15" fillId="0" borderId="16" xfId="38" applyNumberFormat="1" applyFont="1" applyBorder="1" applyAlignment="1">
      <alignment horizontal="right" vertical="top" wrapText="1"/>
    </xf>
    <xf numFmtId="168" fontId="15" fillId="0" borderId="19" xfId="30" quotePrefix="1" applyNumberFormat="1" applyBorder="1" applyAlignment="1">
      <alignment horizontal="left" vertical="top" wrapText="1"/>
    </xf>
    <xf numFmtId="168" fontId="16" fillId="0" borderId="3" xfId="38" applyNumberFormat="1" applyFont="1" applyBorder="1" applyAlignment="1">
      <alignment horizontal="right" vertical="top" wrapText="1"/>
    </xf>
    <xf numFmtId="168" fontId="15" fillId="0" borderId="14" xfId="38" applyNumberFormat="1" applyFont="1" applyBorder="1" applyAlignment="1">
      <alignment horizontal="right" vertical="top" wrapText="1"/>
    </xf>
    <xf numFmtId="168" fontId="16" fillId="0" borderId="11" xfId="38" applyNumberFormat="1" applyFont="1" applyBorder="1" applyAlignment="1">
      <alignment horizontal="right" vertical="top" wrapText="1"/>
    </xf>
    <xf numFmtId="168" fontId="15" fillId="0" borderId="11" xfId="38" applyNumberFormat="1" applyFont="1" applyFill="1" applyBorder="1" applyAlignment="1">
      <alignment horizontal="right" vertical="top" wrapText="1"/>
    </xf>
    <xf numFmtId="168" fontId="15" fillId="0" borderId="1" xfId="38" applyNumberFormat="1" applyFont="1" applyFill="1" applyBorder="1" applyAlignment="1">
      <alignment horizontal="right" vertical="top" wrapText="1"/>
    </xf>
    <xf numFmtId="168" fontId="15" fillId="0" borderId="9" xfId="38" applyNumberFormat="1" applyFont="1" applyFill="1" applyBorder="1" applyAlignment="1">
      <alignment horizontal="right" vertical="top" wrapText="1"/>
    </xf>
    <xf numFmtId="168" fontId="15" fillId="0" borderId="12" xfId="38" applyNumberFormat="1" applyFont="1" applyFill="1" applyBorder="1" applyAlignment="1">
      <alignment horizontal="right" vertical="top" wrapText="1"/>
    </xf>
    <xf numFmtId="168" fontId="16" fillId="0" borderId="11" xfId="38" applyNumberFormat="1" applyFont="1" applyFill="1" applyBorder="1" applyAlignment="1">
      <alignment horizontal="right" vertical="top" wrapText="1"/>
    </xf>
    <xf numFmtId="168" fontId="16" fillId="0" borderId="1" xfId="38" applyNumberFormat="1" applyFont="1" applyFill="1" applyBorder="1" applyAlignment="1">
      <alignment horizontal="right" vertical="top" wrapText="1"/>
    </xf>
    <xf numFmtId="168" fontId="16" fillId="0" borderId="9" xfId="38" applyNumberFormat="1" applyFont="1" applyFill="1" applyBorder="1" applyAlignment="1">
      <alignment horizontal="right" vertical="top" wrapText="1"/>
    </xf>
    <xf numFmtId="168" fontId="16" fillId="0" borderId="12" xfId="38" applyNumberFormat="1" applyFont="1" applyFill="1" applyBorder="1" applyAlignment="1">
      <alignment horizontal="right" vertical="top" wrapText="1"/>
    </xf>
    <xf numFmtId="168" fontId="16" fillId="0" borderId="40" xfId="38" applyNumberFormat="1" applyFont="1" applyFill="1" applyBorder="1" applyAlignment="1">
      <alignment horizontal="right" vertical="top" wrapText="1"/>
    </xf>
    <xf numFmtId="168" fontId="16" fillId="0" borderId="2" xfId="38" applyNumberFormat="1" applyFont="1" applyFill="1" applyBorder="1" applyAlignment="1">
      <alignment horizontal="right" vertical="top" wrapText="1"/>
    </xf>
    <xf numFmtId="168" fontId="16" fillId="0" borderId="41" xfId="38" applyNumberFormat="1" applyFont="1" applyFill="1" applyBorder="1" applyAlignment="1">
      <alignment horizontal="right" vertical="top" wrapText="1"/>
    </xf>
    <xf numFmtId="168" fontId="16" fillId="0" borderId="42" xfId="38" applyNumberFormat="1" applyFont="1" applyFill="1" applyBorder="1" applyAlignment="1">
      <alignment horizontal="right" vertical="top" wrapText="1"/>
    </xf>
    <xf numFmtId="168" fontId="15" fillId="0" borderId="3" xfId="38" applyNumberFormat="1" applyFont="1" applyFill="1" applyBorder="1" applyAlignment="1">
      <alignment horizontal="right" vertical="top" wrapText="1"/>
    </xf>
    <xf numFmtId="168" fontId="15" fillId="0" borderId="13" xfId="38" applyNumberFormat="1" applyFont="1" applyFill="1" applyBorder="1" applyAlignment="1">
      <alignment horizontal="right" vertical="top" wrapText="1"/>
    </xf>
    <xf numFmtId="168" fontId="18" fillId="0" borderId="8" xfId="34" applyNumberFormat="1" applyFont="1" applyFill="1" applyBorder="1" applyAlignment="1">
      <alignment horizontal="right" vertical="top" wrapText="1"/>
    </xf>
    <xf numFmtId="168" fontId="18" fillId="0" borderId="1" xfId="34" applyNumberFormat="1" applyFont="1" applyFill="1" applyBorder="1" applyAlignment="1">
      <alignment horizontal="right" vertical="top" wrapText="1"/>
    </xf>
    <xf numFmtId="168" fontId="16" fillId="0" borderId="43" xfId="38" applyNumberFormat="1" applyFont="1" applyBorder="1" applyAlignment="1">
      <alignment horizontal="right" vertical="top" wrapText="1"/>
    </xf>
    <xf numFmtId="168" fontId="16" fillId="0" borderId="5" xfId="38" applyNumberFormat="1" applyFont="1" applyFill="1" applyBorder="1" applyAlignment="1">
      <alignment horizontal="right" vertical="top" wrapText="1"/>
    </xf>
    <xf numFmtId="168" fontId="16" fillId="0" borderId="15" xfId="38" applyNumberFormat="1" applyFont="1" applyFill="1" applyBorder="1" applyAlignment="1">
      <alignment horizontal="right" vertical="top" wrapText="1"/>
    </xf>
    <xf numFmtId="168" fontId="16" fillId="0" borderId="31" xfId="38" applyNumberFormat="1" applyFont="1" applyFill="1" applyBorder="1" applyAlignment="1">
      <alignment horizontal="right" vertical="top" wrapText="1"/>
    </xf>
    <xf numFmtId="168" fontId="39" fillId="0" borderId="11" xfId="28" applyNumberFormat="1" applyFont="1" applyFill="1" applyBorder="1" applyAlignment="1">
      <alignment horizontal="right" vertical="center" wrapText="1"/>
    </xf>
    <xf numFmtId="0" fontId="19" fillId="0" borderId="0" xfId="60" applyFont="1" applyAlignment="1">
      <alignment horizontal="right"/>
    </xf>
    <xf numFmtId="0" fontId="9" fillId="0" borderId="0" xfId="4" quotePrefix="1" applyBorder="1" applyAlignment="1">
      <alignment vertical="top" wrapText="1"/>
    </xf>
    <xf numFmtId="0" fontId="9" fillId="0" borderId="0" xfId="4" quotePrefix="1" applyBorder="1" applyAlignment="1">
      <alignment horizontal="center" vertical="center" wrapText="1"/>
    </xf>
    <xf numFmtId="0" fontId="12" fillId="0" borderId="0" xfId="7" quotePrefix="1" applyBorder="1" applyAlignment="1">
      <alignment vertical="top" wrapText="1"/>
    </xf>
    <xf numFmtId="0" fontId="12" fillId="0" borderId="0" xfId="7" applyBorder="1" applyAlignment="1">
      <alignment horizontal="center" vertical="center" wrapText="1"/>
    </xf>
    <xf numFmtId="0" fontId="12" fillId="0" borderId="0" xfId="8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2" fillId="0" borderId="0" xfId="9" quotePrefix="1" applyBorder="1" applyAlignment="1">
      <alignment vertical="top" wrapText="1"/>
    </xf>
    <xf numFmtId="0" fontId="12" fillId="0" borderId="0" xfId="9" applyBorder="1" applyAlignment="1">
      <alignment vertical="top" wrapText="1"/>
    </xf>
    <xf numFmtId="0" fontId="42" fillId="0" borderId="32" xfId="24" quotePrefix="1" applyFont="1" applyBorder="1" applyAlignment="1">
      <alignment horizontal="center" vertical="center" wrapText="1"/>
    </xf>
    <xf numFmtId="0" fontId="42" fillId="0" borderId="29" xfId="24" quotePrefix="1" applyFont="1" applyBorder="1" applyAlignment="1">
      <alignment horizontal="center" vertical="center" wrapText="1"/>
    </xf>
    <xf numFmtId="0" fontId="42" fillId="0" borderId="39" xfId="24" quotePrefix="1" applyFont="1" applyBorder="1" applyAlignment="1">
      <alignment horizontal="center" vertical="center" wrapText="1"/>
    </xf>
    <xf numFmtId="0" fontId="16" fillId="0" borderId="35" xfId="28" applyNumberFormat="1" applyFont="1" applyBorder="1" applyAlignment="1">
      <alignment horizontal="center" vertical="center" wrapText="1"/>
    </xf>
    <xf numFmtId="0" fontId="16" fillId="0" borderId="36" xfId="28" applyNumberFormat="1" applyFont="1" applyBorder="1" applyAlignment="1">
      <alignment horizontal="center" vertical="center" wrapText="1"/>
    </xf>
    <xf numFmtId="0" fontId="16" fillId="0" borderId="39" xfId="28" applyNumberFormat="1" applyFont="1" applyBorder="1" applyAlignment="1">
      <alignment horizontal="center" vertical="center" wrapText="1"/>
    </xf>
    <xf numFmtId="0" fontId="15" fillId="0" borderId="47" xfId="30" quotePrefix="1" applyBorder="1" applyAlignment="1">
      <alignment horizontal="left" vertical="top" wrapText="1"/>
    </xf>
    <xf numFmtId="0" fontId="15" fillId="0" borderId="2" xfId="30" quotePrefix="1" applyBorder="1" applyAlignment="1">
      <alignment horizontal="left" vertical="top" wrapText="1"/>
    </xf>
    <xf numFmtId="0" fontId="15" fillId="0" borderId="25" xfId="30" quotePrefix="1" applyBorder="1" applyAlignment="1">
      <alignment horizontal="left" vertical="top" wrapText="1"/>
    </xf>
    <xf numFmtId="0" fontId="39" fillId="0" borderId="11" xfId="31" applyNumberFormat="1" applyFont="1" applyBorder="1" applyAlignment="1">
      <alignment horizontal="center" vertical="top" wrapText="1"/>
    </xf>
    <xf numFmtId="49" fontId="44" fillId="0" borderId="1" xfId="0" applyNumberFormat="1" applyFont="1" applyBorder="1" applyAlignment="1" applyProtection="1">
      <alignment horizontal="center" vertical="center" wrapText="1"/>
      <protection locked="0"/>
    </xf>
    <xf numFmtId="49" fontId="20" fillId="0" borderId="12" xfId="0" applyNumberFormat="1" applyFont="1" applyBorder="1" applyAlignment="1" applyProtection="1">
      <alignment horizontal="left" vertical="top" wrapText="1"/>
      <protection locked="0"/>
    </xf>
    <xf numFmtId="168" fontId="45" fillId="0" borderId="8" xfId="34" applyNumberFormat="1" applyFont="1" applyFill="1" applyBorder="1" applyAlignment="1">
      <alignment horizontal="right" vertical="top" wrapText="1"/>
    </xf>
    <xf numFmtId="168" fontId="45" fillId="0" borderId="1" xfId="34" applyNumberFormat="1" applyFont="1" applyFill="1" applyBorder="1" applyAlignment="1">
      <alignment horizontal="right" vertical="top" wrapText="1"/>
    </xf>
    <xf numFmtId="168" fontId="45" fillId="0" borderId="12" xfId="34" applyNumberFormat="1" applyFont="1" applyBorder="1" applyAlignment="1">
      <alignment horizontal="right" vertical="top" wrapText="1"/>
    </xf>
    <xf numFmtId="168" fontId="28" fillId="0" borderId="8" xfId="30" quotePrefix="1" applyNumberFormat="1" applyFont="1" applyBorder="1" applyAlignment="1">
      <alignment horizontal="left" vertical="top" wrapText="1"/>
    </xf>
    <xf numFmtId="168" fontId="28" fillId="0" borderId="1" xfId="30" quotePrefix="1" applyNumberFormat="1" applyFont="1" applyBorder="1" applyAlignment="1">
      <alignment horizontal="left" vertical="top" wrapText="1"/>
    </xf>
    <xf numFmtId="168" fontId="28" fillId="0" borderId="12" xfId="30" quotePrefix="1" applyNumberFormat="1" applyFont="1" applyBorder="1" applyAlignment="1">
      <alignment horizontal="left" vertical="top" wrapText="1"/>
    </xf>
    <xf numFmtId="168" fontId="45" fillId="0" borderId="8" xfId="38" applyNumberFormat="1" applyFont="1" applyBorder="1" applyAlignment="1">
      <alignment horizontal="right" vertical="top" wrapText="1"/>
    </xf>
    <xf numFmtId="168" fontId="45" fillId="0" borderId="1" xfId="38" applyNumberFormat="1" applyFont="1" applyBorder="1" applyAlignment="1">
      <alignment horizontal="right" vertical="top" wrapText="1"/>
    </xf>
    <xf numFmtId="0" fontId="43" fillId="0" borderId="11" xfId="3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39" fillId="0" borderId="12" xfId="37" quotePrefix="1" applyFont="1" applyBorder="1" applyAlignment="1">
      <alignment horizontal="left" vertical="top" wrapText="1"/>
    </xf>
    <xf numFmtId="0" fontId="39" fillId="0" borderId="11" xfId="35" applyNumberFormat="1" applyFont="1" applyBorder="1" applyAlignment="1">
      <alignment horizontal="center" vertical="top" wrapText="1"/>
    </xf>
    <xf numFmtId="0" fontId="39" fillId="0" borderId="1" xfId="36" quotePrefix="1" applyFont="1" applyBorder="1" applyAlignment="1">
      <alignment horizontal="center" vertical="center" wrapText="1"/>
    </xf>
    <xf numFmtId="0" fontId="39" fillId="0" borderId="12" xfId="42" quotePrefix="1" applyFont="1" applyBorder="1" applyAlignment="1">
      <alignment horizontal="left" vertical="top" wrapText="1"/>
    </xf>
    <xf numFmtId="49" fontId="20" fillId="0" borderId="12" xfId="0" applyNumberFormat="1" applyFont="1" applyBorder="1" applyAlignment="1" applyProtection="1">
      <alignment horizontal="left" vertical="center" wrapText="1"/>
      <protection locked="0"/>
    </xf>
    <xf numFmtId="49" fontId="20" fillId="0" borderId="12" xfId="0" quotePrefix="1" applyNumberFormat="1" applyFont="1" applyBorder="1" applyAlignment="1" applyProtection="1">
      <alignment horizontal="left" vertical="center" wrapText="1"/>
      <protection locked="0"/>
    </xf>
    <xf numFmtId="0" fontId="39" fillId="0" borderId="11" xfId="35" applyFont="1" applyBorder="1" applyAlignment="1">
      <alignment horizontal="center" vertical="top" wrapText="1"/>
    </xf>
    <xf numFmtId="0" fontId="39" fillId="0" borderId="12" xfId="42" applyFont="1" applyBorder="1" applyAlignment="1">
      <alignment horizontal="left" vertical="top" wrapText="1"/>
    </xf>
    <xf numFmtId="168" fontId="45" fillId="0" borderId="12" xfId="38" applyNumberFormat="1" applyFont="1" applyBorder="1" applyAlignment="1">
      <alignment horizontal="right" vertical="top" wrapText="1"/>
    </xf>
    <xf numFmtId="49" fontId="20" fillId="0" borderId="1" xfId="0" applyNumberFormat="1" applyFont="1" applyBorder="1" applyAlignment="1" applyProtection="1">
      <alignment horizontal="center" vertical="center" wrapText="1"/>
      <protection locked="0"/>
    </xf>
    <xf numFmtId="168" fontId="46" fillId="0" borderId="8" xfId="38" applyNumberFormat="1" applyFont="1" applyFill="1" applyBorder="1" applyAlignment="1">
      <alignment horizontal="right" vertical="top" wrapText="1"/>
    </xf>
    <xf numFmtId="168" fontId="46" fillId="0" borderId="1" xfId="38" applyNumberFormat="1" applyFont="1" applyFill="1" applyBorder="1" applyAlignment="1">
      <alignment horizontal="right" vertical="top" wrapText="1"/>
    </xf>
    <xf numFmtId="168" fontId="45" fillId="0" borderId="12" xfId="38" applyNumberFormat="1" applyFont="1" applyFill="1" applyBorder="1" applyAlignment="1">
      <alignment horizontal="right" vertical="top" wrapText="1"/>
    </xf>
    <xf numFmtId="0" fontId="16" fillId="0" borderId="1" xfId="36" quotePrefix="1" applyFont="1" applyBorder="1" applyAlignment="1">
      <alignment horizontal="center" vertical="center" wrapText="1"/>
    </xf>
    <xf numFmtId="0" fontId="20" fillId="0" borderId="12" xfId="0" applyFont="1" applyBorder="1"/>
    <xf numFmtId="168" fontId="11" fillId="0" borderId="8" xfId="6" applyNumberFormat="1" applyBorder="1" applyAlignment="1">
      <alignment wrapText="1"/>
    </xf>
    <xf numFmtId="168" fontId="11" fillId="0" borderId="1" xfId="6" applyNumberFormat="1" applyBorder="1" applyAlignment="1">
      <alignment wrapText="1"/>
    </xf>
    <xf numFmtId="168" fontId="46" fillId="0" borderId="12" xfId="38" applyNumberFormat="1" applyFont="1" applyFill="1" applyBorder="1" applyAlignment="1">
      <alignment horizontal="right" vertical="top" wrapText="1"/>
    </xf>
    <xf numFmtId="0" fontId="20" fillId="0" borderId="12" xfId="0" applyFont="1" applyBorder="1" applyAlignment="1">
      <alignment vertical="center"/>
    </xf>
    <xf numFmtId="0" fontId="16" fillId="0" borderId="1" xfId="45" quotePrefix="1" applyFont="1" applyBorder="1" applyAlignment="1">
      <alignment horizontal="center" vertical="center" wrapText="1"/>
    </xf>
    <xf numFmtId="0" fontId="20" fillId="0" borderId="12" xfId="0" applyFont="1" applyBorder="1" applyAlignment="1">
      <alignment wrapText="1"/>
    </xf>
    <xf numFmtId="168" fontId="20" fillId="0" borderId="8" xfId="0" applyNumberFormat="1" applyFont="1" applyBorder="1"/>
    <xf numFmtId="168" fontId="20" fillId="0" borderId="1" xfId="0" applyNumberFormat="1" applyFont="1" applyBorder="1"/>
    <xf numFmtId="168" fontId="26" fillId="0" borderId="12" xfId="38" applyNumberFormat="1" applyFont="1" applyBorder="1" applyAlignment="1">
      <alignment horizontal="right" vertical="top" wrapText="1"/>
    </xf>
    <xf numFmtId="168" fontId="26" fillId="0" borderId="8" xfId="38" applyNumberFormat="1" applyFont="1" applyBorder="1" applyAlignment="1">
      <alignment horizontal="right" vertical="top" wrapText="1"/>
    </xf>
    <xf numFmtId="168" fontId="26" fillId="0" borderId="1" xfId="38" applyNumberFormat="1" applyFont="1" applyBorder="1" applyAlignment="1">
      <alignment horizontal="right" vertical="top" wrapText="1"/>
    </xf>
    <xf numFmtId="168" fontId="45" fillId="0" borderId="8" xfId="38" applyNumberFormat="1" applyFont="1" applyBorder="1" applyAlignment="1">
      <alignment horizontal="right" vertical="center" wrapText="1"/>
    </xf>
    <xf numFmtId="168" fontId="45" fillId="0" borderId="1" xfId="38" applyNumberFormat="1" applyFont="1" applyBorder="1" applyAlignment="1">
      <alignment horizontal="right" vertical="center" wrapText="1"/>
    </xf>
    <xf numFmtId="0" fontId="16" fillId="0" borderId="15" xfId="45" quotePrefix="1" applyFont="1" applyBorder="1" applyAlignment="1">
      <alignment horizontal="center" vertical="center" wrapText="1"/>
    </xf>
    <xf numFmtId="0" fontId="20" fillId="0" borderId="16" xfId="0" applyFont="1" applyBorder="1" applyAlignment="1">
      <alignment wrapText="1"/>
    </xf>
    <xf numFmtId="168" fontId="26" fillId="0" borderId="21" xfId="38" applyNumberFormat="1" applyFont="1" applyBorder="1" applyAlignment="1">
      <alignment horizontal="right" vertical="top" wrapText="1"/>
    </xf>
    <xf numFmtId="168" fontId="26" fillId="0" borderId="15" xfId="38" applyNumberFormat="1" applyFont="1" applyBorder="1" applyAlignment="1">
      <alignment horizontal="right" vertical="top" wrapText="1"/>
    </xf>
    <xf numFmtId="168" fontId="26" fillId="0" borderId="16" xfId="38" applyNumberFormat="1" applyFont="1" applyBorder="1" applyAlignment="1">
      <alignment horizontal="right" vertical="top" wrapText="1"/>
    </xf>
    <xf numFmtId="0" fontId="17" fillId="0" borderId="0" xfId="47" quotePrefix="1" applyBorder="1" applyAlignment="1">
      <alignment vertical="top" wrapText="1"/>
    </xf>
    <xf numFmtId="0" fontId="17" fillId="0" borderId="0" xfId="47" applyBorder="1" applyAlignment="1">
      <alignment vertical="top" wrapText="1"/>
    </xf>
    <xf numFmtId="0" fontId="19" fillId="0" borderId="0" xfId="60" applyFont="1" applyAlignment="1">
      <alignment horizontal="left" vertical="center"/>
    </xf>
    <xf numFmtId="0" fontId="0" fillId="0" borderId="0" xfId="0" applyAlignment="1">
      <alignment vertical="center" wrapText="1"/>
    </xf>
    <xf numFmtId="0" fontId="19" fillId="0" borderId="0" xfId="60" applyFont="1" applyAlignment="1">
      <alignment horizontal="center" vertical="center"/>
    </xf>
    <xf numFmtId="166" fontId="20" fillId="0" borderId="0" xfId="60" applyNumberFormat="1" applyFont="1" applyFill="1" applyBorder="1" applyAlignment="1">
      <alignment vertical="center" wrapText="1"/>
    </xf>
    <xf numFmtId="166" fontId="21" fillId="0" borderId="0" xfId="60" applyNumberFormat="1" applyFont="1" applyFill="1" applyBorder="1" applyAlignment="1">
      <alignment horizontal="center" vertical="center" wrapText="1"/>
    </xf>
    <xf numFmtId="0" fontId="2" fillId="0" borderId="0" xfId="60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37" fillId="0" borderId="0" xfId="62" applyFont="1" applyAlignment="1" applyProtection="1">
      <alignment vertical="center" wrapText="1"/>
      <protection locked="0"/>
    </xf>
    <xf numFmtId="0" fontId="11" fillId="0" borderId="0" xfId="6" applyAlignment="1">
      <alignment horizontal="center" vertical="center" wrapText="1"/>
    </xf>
    <xf numFmtId="0" fontId="30" fillId="0" borderId="0" xfId="0" applyFont="1" applyFill="1" applyBorder="1" applyAlignment="1">
      <alignment vertical="center" wrapText="1"/>
    </xf>
    <xf numFmtId="0" fontId="11" fillId="0" borderId="0" xfId="6" applyFill="1" applyBorder="1" applyAlignment="1">
      <alignment wrapText="1"/>
    </xf>
    <xf numFmtId="0" fontId="47" fillId="0" borderId="1" xfId="6" applyFont="1" applyBorder="1" applyAlignment="1">
      <alignment wrapText="1"/>
    </xf>
    <xf numFmtId="168" fontId="24" fillId="3" borderId="1" xfId="49" quotePrefix="1" applyNumberFormat="1" applyFont="1" applyFill="1" applyBorder="1" applyAlignment="1">
      <alignment vertical="center" wrapText="1"/>
    </xf>
    <xf numFmtId="0" fontId="18" fillId="0" borderId="37" xfId="29" applyNumberFormat="1" applyFont="1" applyBorder="1" applyAlignment="1">
      <alignment horizontal="center" vertical="center" wrapText="1"/>
    </xf>
    <xf numFmtId="168" fontId="16" fillId="0" borderId="8" xfId="34" applyNumberFormat="1" applyFont="1" applyFill="1" applyBorder="1" applyAlignment="1">
      <alignment horizontal="right" vertical="top" wrapText="1"/>
    </xf>
    <xf numFmtId="168" fontId="16" fillId="0" borderId="24" xfId="38" applyNumberFormat="1" applyFont="1" applyBorder="1" applyAlignment="1">
      <alignment horizontal="right" vertical="top" wrapText="1"/>
    </xf>
    <xf numFmtId="168" fontId="15" fillId="0" borderId="8" xfId="38" applyNumberFormat="1" applyFont="1" applyFill="1" applyBorder="1" applyAlignment="1">
      <alignment horizontal="right" vertical="top" wrapText="1"/>
    </xf>
    <xf numFmtId="168" fontId="16" fillId="0" borderId="22" xfId="38" applyNumberFormat="1" applyFont="1" applyFill="1" applyBorder="1" applyAlignment="1">
      <alignment horizontal="right" vertical="top" wrapText="1"/>
    </xf>
    <xf numFmtId="168" fontId="16" fillId="0" borderId="38" xfId="38" applyNumberFormat="1" applyFont="1" applyFill="1" applyBorder="1" applyAlignment="1">
      <alignment horizontal="right" vertical="top" wrapText="1"/>
    </xf>
    <xf numFmtId="168" fontId="15" fillId="0" borderId="47" xfId="38" applyNumberFormat="1" applyFont="1" applyFill="1" applyBorder="1" applyAlignment="1">
      <alignment horizontal="right" vertical="top" wrapText="1"/>
    </xf>
    <xf numFmtId="168" fontId="18" fillId="0" borderId="11" xfId="34" applyNumberFormat="1" applyFont="1" applyFill="1" applyBorder="1" applyAlignment="1">
      <alignment horizontal="right" vertical="top" wrapText="1"/>
    </xf>
    <xf numFmtId="4" fontId="18" fillId="0" borderId="35" xfId="24" quotePrefix="1" applyNumberFormat="1" applyFont="1" applyBorder="1" applyAlignment="1">
      <alignment horizontal="center" vertical="center" wrapText="1"/>
    </xf>
    <xf numFmtId="4" fontId="18" fillId="0" borderId="36" xfId="24" quotePrefix="1" applyNumberFormat="1" applyFont="1" applyBorder="1" applyAlignment="1">
      <alignment horizontal="center" vertical="center" wrapText="1"/>
    </xf>
    <xf numFmtId="4" fontId="18" fillId="0" borderId="39" xfId="24" quotePrefix="1" applyNumberFormat="1" applyFont="1" applyBorder="1" applyAlignment="1">
      <alignment horizontal="center" vertical="center" wrapText="1"/>
    </xf>
    <xf numFmtId="0" fontId="18" fillId="0" borderId="44" xfId="29" applyNumberFormat="1" applyFont="1" applyBorder="1" applyAlignment="1">
      <alignment horizontal="center" vertical="center" wrapText="1"/>
    </xf>
    <xf numFmtId="168" fontId="16" fillId="0" borderId="2" xfId="38" applyNumberFormat="1" applyFont="1" applyBorder="1" applyAlignment="1">
      <alignment horizontal="right" vertical="top" wrapText="1"/>
    </xf>
    <xf numFmtId="168" fontId="16" fillId="0" borderId="41" xfId="38" applyNumberFormat="1" applyFont="1" applyBorder="1" applyAlignment="1">
      <alignment horizontal="right" vertical="top" wrapText="1"/>
    </xf>
    <xf numFmtId="168" fontId="16" fillId="0" borderId="25" xfId="38" applyNumberFormat="1" applyFont="1" applyBorder="1" applyAlignment="1">
      <alignment horizontal="right" vertical="top" wrapText="1"/>
    </xf>
    <xf numFmtId="168" fontId="16" fillId="0" borderId="47" xfId="38" applyNumberFormat="1" applyFont="1" applyBorder="1" applyAlignment="1">
      <alignment horizontal="right" vertical="top" wrapText="1"/>
    </xf>
    <xf numFmtId="171" fontId="26" fillId="0" borderId="12" xfId="38" applyNumberFormat="1" applyFont="1" applyBorder="1" applyAlignment="1">
      <alignment horizontal="right" vertical="top" wrapText="1"/>
    </xf>
    <xf numFmtId="0" fontId="0" fillId="0" borderId="0" xfId="0" applyAlignment="1">
      <alignment horizontal="left"/>
    </xf>
    <xf numFmtId="0" fontId="32" fillId="0" borderId="0" xfId="0" applyFont="1"/>
    <xf numFmtId="0" fontId="0" fillId="7" borderId="0" xfId="0" applyFill="1"/>
    <xf numFmtId="167" fontId="32" fillId="0" borderId="0" xfId="0" applyNumberFormat="1" applyFont="1"/>
    <xf numFmtId="167" fontId="0" fillId="0" borderId="0" xfId="0" applyNumberFormat="1" applyAlignment="1">
      <alignment horizontal="left"/>
    </xf>
    <xf numFmtId="172" fontId="0" fillId="0" borderId="0" xfId="0" applyNumberFormat="1"/>
    <xf numFmtId="167" fontId="0" fillId="7" borderId="0" xfId="0" applyNumberFormat="1" applyFill="1"/>
    <xf numFmtId="173" fontId="32" fillId="8" borderId="0" xfId="0" applyNumberFormat="1" applyFont="1" applyFill="1"/>
    <xf numFmtId="173" fontId="0" fillId="8" borderId="0" xfId="0" applyNumberFormat="1" applyFill="1" applyAlignment="1">
      <alignment horizontal="left"/>
    </xf>
    <xf numFmtId="174" fontId="32" fillId="8" borderId="0" xfId="0" applyNumberFormat="1" applyFont="1" applyFill="1"/>
    <xf numFmtId="175" fontId="0" fillId="8" borderId="0" xfId="0" applyNumberFormat="1" applyFill="1" applyAlignment="1">
      <alignment horizontal="left"/>
    </xf>
    <xf numFmtId="167" fontId="0" fillId="0" borderId="0" xfId="0" applyNumberFormat="1"/>
    <xf numFmtId="176" fontId="32" fillId="8" borderId="0" xfId="0" applyNumberFormat="1" applyFont="1" applyFill="1"/>
    <xf numFmtId="176" fontId="0" fillId="8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172" fontId="32" fillId="8" borderId="0" xfId="0" applyNumberFormat="1" applyFont="1" applyFill="1"/>
    <xf numFmtId="177" fontId="0" fillId="8" borderId="0" xfId="0" applyNumberFormat="1" applyFill="1" applyAlignment="1">
      <alignment horizontal="left"/>
    </xf>
    <xf numFmtId="177" fontId="32" fillId="8" borderId="0" xfId="0" applyNumberFormat="1" applyFont="1" applyFill="1"/>
    <xf numFmtId="178" fontId="32" fillId="8" borderId="0" xfId="0" applyNumberFormat="1" applyFont="1" applyFill="1"/>
    <xf numFmtId="178" fontId="0" fillId="8" borderId="0" xfId="0" applyNumberFormat="1" applyFill="1" applyAlignment="1">
      <alignment horizontal="left"/>
    </xf>
    <xf numFmtId="172" fontId="32" fillId="0" borderId="0" xfId="0" applyNumberFormat="1" applyFont="1"/>
    <xf numFmtId="172" fontId="0" fillId="8" borderId="0" xfId="0" applyNumberFormat="1" applyFill="1" applyAlignment="1">
      <alignment horizontal="left"/>
    </xf>
    <xf numFmtId="175" fontId="0" fillId="0" borderId="0" xfId="0" applyNumberFormat="1"/>
    <xf numFmtId="167" fontId="48" fillId="0" borderId="0" xfId="0" applyNumberFormat="1" applyFont="1"/>
    <xf numFmtId="173" fontId="0" fillId="0" borderId="0" xfId="0" applyNumberFormat="1"/>
    <xf numFmtId="179" fontId="32" fillId="8" borderId="0" xfId="0" applyNumberFormat="1" applyFont="1" applyFill="1"/>
    <xf numFmtId="180" fontId="0" fillId="8" borderId="0" xfId="0" applyNumberFormat="1" applyFill="1" applyAlignment="1">
      <alignment horizontal="left"/>
    </xf>
    <xf numFmtId="181" fontId="32" fillId="8" borderId="0" xfId="0" applyNumberFormat="1" applyFont="1" applyFill="1"/>
    <xf numFmtId="182" fontId="0" fillId="8" borderId="0" xfId="0" applyNumberFormat="1" applyFill="1" applyAlignment="1">
      <alignment horizontal="left"/>
    </xf>
    <xf numFmtId="168" fontId="15" fillId="0" borderId="0" xfId="30" quotePrefix="1" applyNumberFormat="1" applyBorder="1" applyAlignment="1">
      <alignment horizontal="left" vertical="top" wrapText="1"/>
    </xf>
    <xf numFmtId="168" fontId="16" fillId="0" borderId="48" xfId="38" applyNumberFormat="1" applyFont="1" applyFill="1" applyBorder="1" applyAlignment="1">
      <alignment horizontal="right" vertical="top" wrapText="1"/>
    </xf>
    <xf numFmtId="168" fontId="16" fillId="0" borderId="0" xfId="38" applyNumberFormat="1" applyFont="1" applyFill="1" applyBorder="1" applyAlignment="1">
      <alignment horizontal="right" vertical="top" wrapText="1"/>
    </xf>
    <xf numFmtId="168" fontId="15" fillId="0" borderId="24" xfId="38" applyNumberFormat="1" applyFont="1" applyFill="1" applyBorder="1" applyAlignment="1">
      <alignment horizontal="right" vertical="top" wrapText="1"/>
    </xf>
    <xf numFmtId="168" fontId="16" fillId="0" borderId="22" xfId="38" applyNumberFormat="1" applyFont="1" applyBorder="1" applyAlignment="1">
      <alignment horizontal="right" vertical="top" wrapText="1"/>
    </xf>
    <xf numFmtId="0" fontId="24" fillId="0" borderId="0" xfId="49" applyFont="1" applyBorder="1" applyAlignment="1">
      <alignment horizontal="left" vertical="top" wrapText="1"/>
    </xf>
    <xf numFmtId="168" fontId="15" fillId="0" borderId="3" xfId="30" quotePrefix="1" applyNumberFormat="1" applyBorder="1" applyAlignment="1">
      <alignment horizontal="left" vertical="top" wrapText="1"/>
    </xf>
    <xf numFmtId="168" fontId="15" fillId="0" borderId="4" xfId="30" quotePrefix="1" applyNumberFormat="1" applyBorder="1" applyAlignment="1">
      <alignment horizontal="left" vertical="top" wrapText="1"/>
    </xf>
    <xf numFmtId="168" fontId="15" fillId="0" borderId="26" xfId="30" quotePrefix="1" applyNumberFormat="1" applyBorder="1" applyAlignment="1">
      <alignment horizontal="left" vertical="top" wrapText="1"/>
    </xf>
    <xf numFmtId="168" fontId="15" fillId="0" borderId="49" xfId="30" quotePrefix="1" applyNumberFormat="1" applyBorder="1" applyAlignment="1">
      <alignment horizontal="left" vertical="top" wrapText="1"/>
    </xf>
    <xf numFmtId="168" fontId="15" fillId="0" borderId="50" xfId="30" quotePrefix="1" applyNumberFormat="1" applyBorder="1" applyAlignment="1">
      <alignment horizontal="left" vertical="top" wrapText="1"/>
    </xf>
    <xf numFmtId="168" fontId="15" fillId="0" borderId="42" xfId="30" quotePrefix="1" applyNumberFormat="1" applyBorder="1" applyAlignment="1">
      <alignment horizontal="left" vertical="top" wrapText="1"/>
    </xf>
    <xf numFmtId="168" fontId="15" fillId="0" borderId="40" xfId="38" applyNumberFormat="1" applyFont="1" applyFill="1" applyBorder="1" applyAlignment="1">
      <alignment horizontal="right" vertical="top" wrapText="1"/>
    </xf>
    <xf numFmtId="168" fontId="16" fillId="0" borderId="14" xfId="38" applyNumberFormat="1" applyFont="1" applyFill="1" applyBorder="1" applyAlignment="1">
      <alignment horizontal="right" vertical="top" wrapText="1"/>
    </xf>
    <xf numFmtId="168" fontId="16" fillId="0" borderId="16" xfId="38" applyNumberFormat="1" applyFont="1" applyFill="1" applyBorder="1" applyAlignment="1">
      <alignment horizontal="right" vertical="top" wrapText="1"/>
    </xf>
    <xf numFmtId="168" fontId="15" fillId="0" borderId="33" xfId="30" quotePrefix="1" applyNumberFormat="1" applyBorder="1" applyAlignment="1">
      <alignment horizontal="left" vertical="top" wrapText="1"/>
    </xf>
    <xf numFmtId="0" fontId="16" fillId="0" borderId="26" xfId="41" quotePrefix="1" applyFont="1" applyBorder="1" applyAlignment="1">
      <alignment horizontal="left" vertical="top" wrapText="1"/>
    </xf>
    <xf numFmtId="0" fontId="16" fillId="0" borderId="12" xfId="41" quotePrefix="1" applyFont="1" applyBorder="1" applyAlignment="1">
      <alignment horizontal="left" vertical="top" wrapText="1"/>
    </xf>
    <xf numFmtId="0" fontId="15" fillId="0" borderId="16" xfId="42" quotePrefix="1" applyFont="1" applyBorder="1" applyAlignment="1">
      <alignment horizontal="left" vertical="top" wrapText="1"/>
    </xf>
    <xf numFmtId="0" fontId="52" fillId="0" borderId="0" xfId="0" applyFont="1" applyAlignment="1">
      <alignment horizontal="left"/>
    </xf>
    <xf numFmtId="0" fontId="52" fillId="0" borderId="52" xfId="0" applyFont="1" applyBorder="1" applyAlignment="1">
      <alignment horizontal="left"/>
    </xf>
    <xf numFmtId="0" fontId="53" fillId="0" borderId="0" xfId="0" applyFont="1" applyAlignment="1">
      <alignment horizontal="left"/>
    </xf>
    <xf numFmtId="173" fontId="4" fillId="0" borderId="0" xfId="60" applyNumberFormat="1"/>
    <xf numFmtId="171" fontId="35" fillId="0" borderId="1" xfId="60" applyNumberFormat="1" applyFont="1" applyBorder="1" applyAlignment="1">
      <alignment horizontal="center" vertical="center" wrapText="1"/>
    </xf>
    <xf numFmtId="171" fontId="35" fillId="6" borderId="1" xfId="60" applyNumberFormat="1" applyFont="1" applyFill="1" applyBorder="1" applyAlignment="1">
      <alignment horizontal="center" vertical="center" wrapText="1"/>
    </xf>
    <xf numFmtId="14" fontId="11" fillId="0" borderId="0" xfId="6" applyNumberFormat="1" applyAlignment="1">
      <alignment wrapText="1"/>
    </xf>
    <xf numFmtId="171" fontId="33" fillId="0" borderId="1" xfId="60" applyNumberFormat="1" applyFont="1" applyBorder="1" applyAlignment="1">
      <alignment horizontal="center" vertical="center" wrapText="1"/>
    </xf>
    <xf numFmtId="171" fontId="22" fillId="0" borderId="1" xfId="60" applyNumberFormat="1" applyFont="1" applyBorder="1" applyAlignment="1">
      <alignment horizontal="center" vertical="center" wrapText="1"/>
    </xf>
    <xf numFmtId="168" fontId="38" fillId="0" borderId="1" xfId="0" applyNumberFormat="1" applyFont="1" applyBorder="1" applyAlignment="1">
      <alignment horizontal="right" vertical="top"/>
    </xf>
    <xf numFmtId="0" fontId="34" fillId="4" borderId="5" xfId="6" applyFont="1" applyFill="1" applyBorder="1" applyAlignment="1" applyProtection="1">
      <alignment horizontal="center" vertical="center" wrapText="1"/>
    </xf>
    <xf numFmtId="0" fontId="34" fillId="4" borderId="2" xfId="6" applyFont="1" applyFill="1" applyBorder="1" applyAlignment="1" applyProtection="1">
      <alignment horizontal="center" vertical="center" wrapText="1"/>
    </xf>
    <xf numFmtId="0" fontId="11" fillId="0" borderId="0" xfId="6" applyFill="1" applyBorder="1" applyAlignment="1">
      <alignment horizontal="center" wrapText="1"/>
    </xf>
    <xf numFmtId="0" fontId="34" fillId="5" borderId="9" xfId="6" applyFont="1" applyFill="1" applyBorder="1" applyAlignment="1">
      <alignment horizontal="center" vertical="center" wrapText="1"/>
    </xf>
    <xf numFmtId="0" fontId="34" fillId="5" borderId="22" xfId="6" applyFont="1" applyFill="1" applyBorder="1" applyAlignment="1">
      <alignment horizontal="center" vertical="center" wrapText="1"/>
    </xf>
    <xf numFmtId="0" fontId="34" fillId="5" borderId="8" xfId="6" applyFont="1" applyFill="1" applyBorder="1" applyAlignment="1">
      <alignment horizontal="center" vertical="center" wrapText="1"/>
    </xf>
    <xf numFmtId="0" fontId="19" fillId="0" borderId="0" xfId="6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60" applyFont="1" applyAlignment="1">
      <alignment horizontal="right" wrapText="1"/>
    </xf>
    <xf numFmtId="0" fontId="0" fillId="0" borderId="0" xfId="0" applyAlignment="1"/>
    <xf numFmtId="0" fontId="20" fillId="0" borderId="0" xfId="60" applyFont="1" applyAlignment="1">
      <alignment horizontal="right"/>
    </xf>
    <xf numFmtId="0" fontId="31" fillId="2" borderId="35" xfId="6" applyFont="1" applyFill="1" applyBorder="1" applyAlignment="1">
      <alignment horizontal="center" vertical="center" wrapText="1"/>
    </xf>
    <xf numFmtId="0" fontId="31" fillId="2" borderId="36" xfId="6" applyFont="1" applyFill="1" applyBorder="1" applyAlignment="1">
      <alignment horizontal="center" vertical="center" wrapText="1"/>
    </xf>
    <xf numFmtId="0" fontId="31" fillId="2" borderId="27" xfId="6" applyFont="1" applyFill="1" applyBorder="1" applyAlignment="1">
      <alignment horizontal="center" vertical="center" wrapText="1"/>
    </xf>
    <xf numFmtId="0" fontId="9" fillId="0" borderId="0" xfId="4" quotePrefix="1" applyBorder="1" applyAlignment="1">
      <alignment horizontal="center" vertical="top" wrapText="1"/>
    </xf>
    <xf numFmtId="0" fontId="12" fillId="0" borderId="0" xfId="7" quotePrefix="1" applyBorder="1" applyAlignment="1">
      <alignment horizontal="left" vertical="top" wrapText="1"/>
    </xf>
    <xf numFmtId="0" fontId="12" fillId="0" borderId="0" xfId="7" applyBorder="1" applyAlignment="1">
      <alignment horizontal="left" vertical="top" wrapText="1"/>
    </xf>
    <xf numFmtId="0" fontId="12" fillId="0" borderId="0" xfId="8" quotePrefix="1" applyBorder="1" applyAlignment="1">
      <alignment horizontal="left" vertical="top" wrapText="1"/>
    </xf>
    <xf numFmtId="0" fontId="12" fillId="0" borderId="0" xfId="8" applyBorder="1" applyAlignment="1">
      <alignment horizontal="left" vertical="top" wrapText="1"/>
    </xf>
    <xf numFmtId="0" fontId="26" fillId="2" borderId="35" xfId="0" applyFont="1" applyFill="1" applyBorder="1" applyAlignment="1">
      <alignment horizontal="center" vertical="center" wrapText="1"/>
    </xf>
    <xf numFmtId="0" fontId="26" fillId="2" borderId="36" xfId="0" applyFont="1" applyFill="1" applyBorder="1" applyAlignment="1">
      <alignment horizontal="center" vertical="center" wrapText="1"/>
    </xf>
    <xf numFmtId="0" fontId="26" fillId="2" borderId="27" xfId="0" applyFont="1" applyFill="1" applyBorder="1" applyAlignment="1">
      <alignment horizontal="center" vertical="center" wrapText="1"/>
    </xf>
    <xf numFmtId="0" fontId="28" fillId="2" borderId="35" xfId="0" applyFont="1" applyFill="1" applyBorder="1" applyAlignment="1">
      <alignment horizontal="center" vertical="center" wrapText="1"/>
    </xf>
    <xf numFmtId="0" fontId="28" fillId="2" borderId="36" xfId="0" applyFont="1" applyFill="1" applyBorder="1" applyAlignment="1">
      <alignment horizontal="center" vertical="center" wrapText="1"/>
    </xf>
    <xf numFmtId="0" fontId="28" fillId="2" borderId="27" xfId="0" applyFont="1" applyFill="1" applyBorder="1" applyAlignment="1">
      <alignment horizontal="center" vertical="center" wrapText="1"/>
    </xf>
    <xf numFmtId="0" fontId="12" fillId="0" borderId="0" xfId="18" quotePrefix="1" applyBorder="1" applyAlignment="1">
      <alignment horizontal="left" vertical="top" wrapText="1"/>
    </xf>
    <xf numFmtId="0" fontId="12" fillId="0" borderId="0" xfId="18" applyBorder="1" applyAlignment="1">
      <alignment horizontal="left" vertical="top" wrapText="1"/>
    </xf>
    <xf numFmtId="0" fontId="9" fillId="0" borderId="3" xfId="19" quotePrefix="1" applyBorder="1" applyAlignment="1">
      <alignment horizontal="center" vertical="center" wrapText="1"/>
    </xf>
    <xf numFmtId="0" fontId="9" fillId="0" borderId="14" xfId="19" applyBorder="1" applyAlignment="1">
      <alignment horizontal="center" vertical="center" wrapText="1"/>
    </xf>
    <xf numFmtId="0" fontId="9" fillId="0" borderId="4" xfId="20" quotePrefix="1" applyBorder="1" applyAlignment="1">
      <alignment horizontal="center" vertical="center" wrapText="1"/>
    </xf>
    <xf numFmtId="0" fontId="9" fillId="0" borderId="15" xfId="20" applyBorder="1" applyAlignment="1">
      <alignment horizontal="center" vertical="center" wrapText="1"/>
    </xf>
    <xf numFmtId="0" fontId="12" fillId="0" borderId="0" xfId="9" quotePrefix="1" applyBorder="1" applyAlignment="1">
      <alignment horizontal="left" vertical="top" wrapText="1"/>
    </xf>
    <xf numFmtId="0" fontId="12" fillId="0" borderId="0" xfId="9" applyBorder="1" applyAlignment="1">
      <alignment horizontal="left" vertical="top" wrapText="1"/>
    </xf>
    <xf numFmtId="0" fontId="9" fillId="0" borderId="13" xfId="21" quotePrefix="1" applyBorder="1" applyAlignment="1">
      <alignment horizontal="center" vertical="center" wrapText="1"/>
    </xf>
    <xf numFmtId="0" fontId="9" fillId="0" borderId="17" xfId="21" applyBorder="1" applyAlignment="1">
      <alignment horizontal="center" vertical="center" wrapText="1"/>
    </xf>
    <xf numFmtId="0" fontId="13" fillId="0" borderId="0" xfId="16" applyBorder="1" applyAlignment="1">
      <alignment horizontal="center" vertical="center" wrapText="1"/>
    </xf>
    <xf numFmtId="0" fontId="27" fillId="0" borderId="1" xfId="47" applyFont="1" applyBorder="1" applyAlignment="1">
      <alignment horizontal="left" vertical="center" wrapText="1"/>
    </xf>
    <xf numFmtId="168" fontId="29" fillId="0" borderId="7" xfId="18" applyNumberFormat="1" applyFont="1" applyBorder="1" applyAlignment="1">
      <alignment horizontal="right" wrapText="1"/>
    </xf>
    <xf numFmtId="0" fontId="31" fillId="2" borderId="8" xfId="6" applyFont="1" applyFill="1" applyBorder="1" applyAlignment="1">
      <alignment horizontal="center" vertical="center" wrapText="1"/>
    </xf>
    <xf numFmtId="0" fontId="31" fillId="2" borderId="1" xfId="6" applyFont="1" applyFill="1" applyBorder="1" applyAlignment="1">
      <alignment horizontal="center" vertical="center" wrapText="1"/>
    </xf>
    <xf numFmtId="0" fontId="15" fillId="0" borderId="18" xfId="30" quotePrefix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7" fillId="0" borderId="0" xfId="47" quotePrefix="1" applyAlignment="1">
      <alignment horizontal="left" vertical="top" wrapText="1"/>
    </xf>
    <xf numFmtId="0" fontId="17" fillId="0" borderId="0" xfId="47" applyAlignment="1">
      <alignment horizontal="left" vertical="top" wrapText="1"/>
    </xf>
    <xf numFmtId="0" fontId="17" fillId="0" borderId="0" xfId="48" quotePrefix="1" applyAlignment="1">
      <alignment horizontal="left" vertical="top" wrapText="1"/>
    </xf>
    <xf numFmtId="0" fontId="17" fillId="0" borderId="0" xfId="48" applyAlignment="1">
      <alignment horizontal="left" vertical="top" wrapText="1"/>
    </xf>
    <xf numFmtId="0" fontId="54" fillId="0" borderId="0" xfId="0" applyFont="1" applyAlignment="1">
      <alignment horizontal="left"/>
    </xf>
    <xf numFmtId="0" fontId="15" fillId="0" borderId="23" xfId="30" quotePrefix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15" fillId="0" borderId="51" xfId="30" quotePrefix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7" fillId="0" borderId="0" xfId="49" quotePrefix="1" applyAlignment="1">
      <alignment horizontal="left" vertical="top" wrapText="1"/>
    </xf>
    <xf numFmtId="0" fontId="17" fillId="0" borderId="0" xfId="49" applyAlignment="1">
      <alignment horizontal="left" vertical="top" wrapText="1"/>
    </xf>
    <xf numFmtId="0" fontId="11" fillId="0" borderId="0" xfId="6" applyFont="1" applyAlignment="1">
      <alignment horizontal="right" wrapText="1"/>
    </xf>
    <xf numFmtId="0" fontId="43" fillId="0" borderId="11" xfId="30" quotePrefix="1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0" fillId="0" borderId="12" xfId="0" applyFont="1" applyBorder="1" applyAlignment="1">
      <alignment horizontal="left" vertical="top" wrapText="1"/>
    </xf>
    <xf numFmtId="0" fontId="40" fillId="0" borderId="0" xfId="10" applyFont="1" applyBorder="1" applyAlignment="1">
      <alignment horizontal="center" vertical="top" wrapText="1"/>
    </xf>
    <xf numFmtId="0" fontId="41" fillId="0" borderId="38" xfId="18" applyFont="1" applyBorder="1" applyAlignment="1">
      <alignment horizontal="left" vertical="top" wrapText="1"/>
    </xf>
    <xf numFmtId="0" fontId="9" fillId="0" borderId="4" xfId="20" applyBorder="1" applyAlignment="1">
      <alignment horizontal="center" vertical="center" wrapText="1"/>
    </xf>
    <xf numFmtId="0" fontId="9" fillId="0" borderId="26" xfId="21" applyBorder="1" applyAlignment="1">
      <alignment horizontal="center" vertical="center" wrapText="1"/>
    </xf>
    <xf numFmtId="0" fontId="9" fillId="0" borderId="16" xfId="21" applyBorder="1" applyAlignment="1">
      <alignment horizontal="center" vertical="center" wrapText="1"/>
    </xf>
    <xf numFmtId="0" fontId="28" fillId="6" borderId="44" xfId="0" applyFont="1" applyFill="1" applyBorder="1" applyAlignment="1">
      <alignment horizontal="center" vertical="center" wrapText="1"/>
    </xf>
    <xf numFmtId="0" fontId="42" fillId="0" borderId="45" xfId="23" quotePrefix="1" applyFont="1" applyBorder="1" applyAlignment="1">
      <alignment horizontal="center" vertical="center" wrapText="1"/>
    </xf>
    <xf numFmtId="0" fontId="42" fillId="0" borderId="46" xfId="23" quotePrefix="1" applyFont="1" applyBorder="1" applyAlignment="1">
      <alignment horizontal="center" vertical="center" wrapText="1"/>
    </xf>
    <xf numFmtId="0" fontId="43" fillId="0" borderId="11" xfId="30" applyFont="1" applyBorder="1" applyAlignment="1">
      <alignment horizontal="left" vertical="top" wrapText="1"/>
    </xf>
    <xf numFmtId="166" fontId="20" fillId="0" borderId="0" xfId="60" applyNumberFormat="1" applyFont="1" applyFill="1" applyBorder="1" applyAlignment="1">
      <alignment horizontal="left" vertical="center" wrapText="1"/>
    </xf>
    <xf numFmtId="0" fontId="0" fillId="0" borderId="0" xfId="0" applyProtection="1">
      <protection locked="0"/>
    </xf>
    <xf numFmtId="187" fontId="24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49" fillId="0" borderId="0" xfId="0" applyFont="1" applyProtection="1">
      <protection locked="0"/>
    </xf>
    <xf numFmtId="0" fontId="49" fillId="0" borderId="0" xfId="0" applyFont="1" applyAlignment="1" applyProtection="1">
      <alignment horizontal="center" vertical="center" wrapText="1"/>
      <protection locked="0"/>
    </xf>
    <xf numFmtId="0" fontId="49" fillId="0" borderId="0" xfId="63" applyFont="1" applyAlignment="1">
      <alignment vertical="center"/>
    </xf>
    <xf numFmtId="0" fontId="49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50" fillId="0" borderId="53" xfId="0" applyFont="1" applyBorder="1" applyAlignment="1" applyProtection="1">
      <alignment horizontal="center" vertical="center" wrapText="1"/>
      <protection locked="0"/>
    </xf>
    <xf numFmtId="0" fontId="50" fillId="0" borderId="54" xfId="0" applyFont="1" applyBorder="1" applyAlignment="1" applyProtection="1">
      <alignment horizontal="center" vertical="center" wrapText="1"/>
      <protection locked="0"/>
    </xf>
    <xf numFmtId="0" fontId="50" fillId="0" borderId="43" xfId="0" applyFont="1" applyBorder="1" applyAlignment="1" applyProtection="1">
      <alignment horizontal="center" vertical="center" wrapText="1"/>
      <protection locked="0"/>
    </xf>
    <xf numFmtId="0" fontId="55" fillId="0" borderId="3" xfId="0" applyFont="1" applyBorder="1" applyAlignment="1" applyProtection="1">
      <alignment horizontal="center" vertical="center" wrapText="1"/>
      <protection locked="0"/>
    </xf>
    <xf numFmtId="0" fontId="55" fillId="0" borderId="4" xfId="0" applyFont="1" applyBorder="1" applyAlignment="1" applyProtection="1">
      <alignment horizontal="center" vertical="center" wrapText="1"/>
      <protection locked="0"/>
    </xf>
    <xf numFmtId="0" fontId="55" fillId="0" borderId="26" xfId="0" applyFont="1" applyBorder="1" applyAlignment="1" applyProtection="1">
      <alignment horizontal="center" vertical="center" wrapText="1"/>
      <protection locked="0"/>
    </xf>
    <xf numFmtId="0" fontId="56" fillId="0" borderId="23" xfId="0" applyFont="1" applyBorder="1" applyAlignment="1" applyProtection="1">
      <alignment horizontal="center" vertical="center" wrapText="1"/>
      <protection locked="0"/>
    </xf>
    <xf numFmtId="0" fontId="56" fillId="0" borderId="24" xfId="0" applyFont="1" applyBorder="1" applyAlignment="1" applyProtection="1">
      <alignment horizontal="center" vertical="center" wrapText="1"/>
      <protection locked="0"/>
    </xf>
    <xf numFmtId="0" fontId="56" fillId="0" borderId="55" xfId="0" applyFont="1" applyBorder="1" applyAlignment="1" applyProtection="1">
      <alignment horizontal="center" vertical="center" wrapText="1"/>
      <protection locked="0"/>
    </xf>
    <xf numFmtId="0" fontId="50" fillId="0" borderId="45" xfId="0" applyFont="1" applyBorder="1" applyAlignment="1" applyProtection="1">
      <alignment horizontal="center" vertical="center" wrapText="1"/>
      <protection locked="0"/>
    </xf>
    <xf numFmtId="49" fontId="55" fillId="0" borderId="53" xfId="0" applyNumberFormat="1" applyFont="1" applyBorder="1" applyAlignment="1" applyProtection="1">
      <alignment horizontal="center" vertical="center" wrapText="1"/>
      <protection locked="0"/>
    </xf>
    <xf numFmtId="49" fontId="55" fillId="0" borderId="54" xfId="0" applyNumberFormat="1" applyFont="1" applyBorder="1" applyAlignment="1" applyProtection="1">
      <alignment horizontal="center" vertical="center" wrapText="1"/>
      <protection locked="0"/>
    </xf>
    <xf numFmtId="49" fontId="55" fillId="0" borderId="4" xfId="0" applyNumberFormat="1" applyFont="1" applyBorder="1" applyAlignment="1" applyProtection="1">
      <alignment horizontal="center" vertical="center" wrapText="1"/>
      <protection locked="0"/>
    </xf>
    <xf numFmtId="49" fontId="50" fillId="0" borderId="26" xfId="0" applyNumberFormat="1" applyFont="1" applyBorder="1" applyAlignment="1" applyProtection="1">
      <alignment horizontal="center" vertical="center" wrapText="1"/>
      <protection locked="0"/>
    </xf>
    <xf numFmtId="0" fontId="50" fillId="0" borderId="49" xfId="0" applyFont="1" applyBorder="1" applyAlignment="1" applyProtection="1">
      <alignment horizontal="center" vertical="center" wrapText="1"/>
      <protection locked="0"/>
    </xf>
    <xf numFmtId="0" fontId="50" fillId="0" borderId="50" xfId="0" applyFont="1" applyBorder="1" applyAlignment="1" applyProtection="1">
      <alignment horizontal="center" vertical="center" wrapText="1"/>
      <protection locked="0"/>
    </xf>
    <xf numFmtId="0" fontId="50" fillId="0" borderId="42" xfId="0" applyFont="1" applyBorder="1" applyAlignment="1" applyProtection="1">
      <alignment horizontal="center" vertical="center" wrapText="1"/>
      <protection locked="0"/>
    </xf>
    <xf numFmtId="0" fontId="55" fillId="0" borderId="56" xfId="0" applyFont="1" applyBorder="1" applyAlignment="1" applyProtection="1">
      <alignment horizontal="center" vertical="center" wrapText="1"/>
      <protection locked="0"/>
    </xf>
    <xf numFmtId="0" fontId="55" fillId="0" borderId="5" xfId="0" applyFont="1" applyBorder="1" applyAlignment="1" applyProtection="1">
      <alignment horizontal="center" vertical="center" wrapText="1"/>
      <protection locked="0"/>
    </xf>
    <xf numFmtId="0" fontId="55" fillId="0" borderId="57" xfId="0" applyFont="1" applyBorder="1" applyAlignment="1" applyProtection="1">
      <alignment horizontal="center" vertical="center" wrapText="1"/>
      <protection locked="0"/>
    </xf>
    <xf numFmtId="0" fontId="56" fillId="0" borderId="58" xfId="0" applyFont="1" applyBorder="1" applyAlignment="1" applyProtection="1">
      <alignment horizontal="center" vertical="center" wrapText="1"/>
      <protection locked="0"/>
    </xf>
    <xf numFmtId="0" fontId="56" fillId="0" borderId="8" xfId="0" applyFont="1" applyBorder="1" applyAlignment="1" applyProtection="1">
      <alignment horizontal="center" vertical="center" wrapText="1"/>
      <protection locked="0"/>
    </xf>
    <xf numFmtId="0" fontId="56" fillId="0" borderId="12" xfId="0" applyFont="1" applyBorder="1" applyAlignment="1" applyProtection="1">
      <alignment horizontal="center" vertical="center" wrapText="1"/>
      <protection locked="0"/>
    </xf>
    <xf numFmtId="0" fontId="56" fillId="0" borderId="22" xfId="0" applyFont="1" applyBorder="1" applyAlignment="1" applyProtection="1">
      <alignment horizontal="center" vertical="center" wrapText="1"/>
      <protection locked="0"/>
    </xf>
    <xf numFmtId="0" fontId="56" fillId="0" borderId="9" xfId="0" applyFont="1" applyBorder="1" applyAlignment="1" applyProtection="1">
      <alignment horizontal="center" vertical="center" wrapText="1"/>
      <protection locked="0"/>
    </xf>
    <xf numFmtId="0" fontId="56" fillId="0" borderId="59" xfId="0" applyFont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center" vertical="center" wrapText="1"/>
      <protection locked="0"/>
    </xf>
    <xf numFmtId="49" fontId="55" fillId="0" borderId="49" xfId="0" applyNumberFormat="1" applyFont="1" applyBorder="1" applyAlignment="1" applyProtection="1">
      <alignment horizontal="center" vertical="center" wrapText="1"/>
      <protection locked="0"/>
    </xf>
    <xf numFmtId="49" fontId="55" fillId="0" borderId="50" xfId="0" applyNumberFormat="1" applyFont="1" applyBorder="1" applyAlignment="1" applyProtection="1">
      <alignment horizontal="center" vertical="center" wrapText="1"/>
      <protection locked="0"/>
    </xf>
    <xf numFmtId="49" fontId="55" fillId="0" borderId="1" xfId="0" applyNumberFormat="1" applyFont="1" applyBorder="1" applyAlignment="1" applyProtection="1">
      <alignment horizontal="center" vertical="center" wrapText="1"/>
      <protection locked="0"/>
    </xf>
    <xf numFmtId="49" fontId="50" fillId="0" borderId="12" xfId="0" applyNumberFormat="1" applyFont="1" applyBorder="1" applyAlignment="1" applyProtection="1">
      <alignment horizontal="center" vertical="center" wrapText="1"/>
      <protection locked="0"/>
    </xf>
    <xf numFmtId="0" fontId="50" fillId="0" borderId="28" xfId="0" applyFont="1" applyBorder="1" applyAlignment="1" applyProtection="1">
      <alignment horizontal="center" vertical="center" wrapText="1"/>
      <protection locked="0"/>
    </xf>
    <xf numFmtId="0" fontId="50" fillId="0" borderId="29" xfId="0" applyFont="1" applyBorder="1" applyAlignment="1" applyProtection="1">
      <alignment horizontal="center" vertical="center" wrapText="1"/>
      <protection locked="0"/>
    </xf>
    <xf numFmtId="0" fontId="50" fillId="0" borderId="31" xfId="0" applyFont="1" applyBorder="1" applyAlignment="1" applyProtection="1">
      <alignment horizontal="center" vertical="center" wrapText="1"/>
      <protection locked="0"/>
    </xf>
    <xf numFmtId="0" fontId="55" fillId="0" borderId="28" xfId="0" applyFont="1" applyBorder="1" applyAlignment="1" applyProtection="1">
      <alignment horizontal="center" vertical="center" wrapText="1"/>
      <protection locked="0"/>
    </xf>
    <xf numFmtId="0" fontId="55" fillId="0" borderId="29" xfId="0" applyFont="1" applyBorder="1" applyAlignment="1" applyProtection="1">
      <alignment horizontal="center" vertical="center" wrapText="1"/>
      <protection locked="0"/>
    </xf>
    <xf numFmtId="0" fontId="55" fillId="0" borderId="31" xfId="0" applyFont="1" applyBorder="1" applyAlignment="1" applyProtection="1">
      <alignment horizontal="center" vertical="center" wrapText="1"/>
      <protection locked="0"/>
    </xf>
    <xf numFmtId="0" fontId="56" fillId="0" borderId="14" xfId="0" applyFont="1" applyBorder="1" applyAlignment="1" applyProtection="1">
      <alignment horizontal="center" vertical="center" wrapText="1"/>
      <protection locked="0"/>
    </xf>
    <xf numFmtId="0" fontId="56" fillId="0" borderId="15" xfId="0" applyFont="1" applyBorder="1" applyAlignment="1" applyProtection="1">
      <alignment horizontal="center" vertical="center" wrapText="1"/>
      <protection locked="0"/>
    </xf>
    <xf numFmtId="0" fontId="56" fillId="0" borderId="16" xfId="0" applyFont="1" applyBorder="1" applyAlignment="1" applyProtection="1">
      <alignment horizontal="center" vertical="center" wrapText="1"/>
      <protection locked="0"/>
    </xf>
    <xf numFmtId="0" fontId="55" fillId="0" borderId="14" xfId="0" applyFont="1" applyBorder="1" applyAlignment="1" applyProtection="1">
      <alignment horizontal="center" vertical="center" wrapText="1"/>
      <protection locked="0"/>
    </xf>
    <xf numFmtId="0" fontId="55" fillId="0" borderId="15" xfId="0" applyFont="1" applyBorder="1" applyAlignment="1" applyProtection="1">
      <alignment horizontal="center" vertical="center" wrapText="1"/>
      <protection locked="0"/>
    </xf>
    <xf numFmtId="0" fontId="55" fillId="0" borderId="16" xfId="0" applyFont="1" applyBorder="1" applyAlignment="1" applyProtection="1">
      <alignment horizontal="center" vertical="center" wrapText="1"/>
      <protection locked="0"/>
    </xf>
    <xf numFmtId="0" fontId="50" fillId="0" borderId="46" xfId="0" applyFont="1" applyBorder="1" applyAlignment="1" applyProtection="1">
      <alignment horizontal="center" vertical="center" wrapText="1"/>
      <protection locked="0"/>
    </xf>
    <xf numFmtId="49" fontId="55" fillId="0" borderId="28" xfId="0" applyNumberFormat="1" applyFont="1" applyBorder="1" applyAlignment="1" applyProtection="1">
      <alignment horizontal="center" vertical="center" wrapText="1"/>
      <protection locked="0"/>
    </xf>
    <xf numFmtId="49" fontId="55" fillId="0" borderId="29" xfId="0" applyNumberFormat="1" applyFont="1" applyBorder="1" applyAlignment="1" applyProtection="1">
      <alignment horizontal="center" vertical="center" wrapText="1"/>
      <protection locked="0"/>
    </xf>
    <xf numFmtId="49" fontId="55" fillId="0" borderId="15" xfId="0" applyNumberFormat="1" applyFont="1" applyBorder="1" applyAlignment="1" applyProtection="1">
      <alignment horizontal="center" vertical="center" wrapText="1"/>
      <protection locked="0"/>
    </xf>
    <xf numFmtId="49" fontId="50" fillId="0" borderId="16" xfId="0" applyNumberFormat="1" applyFont="1" applyBorder="1" applyAlignment="1" applyProtection="1">
      <alignment horizontal="center" vertical="center" wrapText="1"/>
      <protection locked="0"/>
    </xf>
    <xf numFmtId="0" fontId="51" fillId="0" borderId="40" xfId="0" applyFont="1" applyBorder="1" applyAlignment="1" applyProtection="1">
      <alignment horizontal="center" vertical="center" wrapText="1"/>
      <protection locked="0"/>
    </xf>
    <xf numFmtId="0" fontId="51" fillId="0" borderId="2" xfId="0" applyFont="1" applyBorder="1" applyAlignment="1" applyProtection="1">
      <alignment horizontal="center" vertical="center" wrapText="1"/>
      <protection locked="0"/>
    </xf>
    <xf numFmtId="0" fontId="51" fillId="0" borderId="41" xfId="0" applyFont="1" applyBorder="1" applyAlignment="1" applyProtection="1">
      <alignment horizontal="center" vertical="center" wrapText="1"/>
      <protection locked="0"/>
    </xf>
    <xf numFmtId="0" fontId="55" fillId="0" borderId="3" xfId="0" applyFont="1" applyBorder="1" applyAlignment="1" applyProtection="1">
      <alignment horizontal="center" vertical="center" wrapText="1"/>
      <protection locked="0"/>
    </xf>
    <xf numFmtId="0" fontId="55" fillId="0" borderId="4" xfId="0" applyFont="1" applyBorder="1" applyAlignment="1" applyProtection="1">
      <alignment horizontal="center" vertical="center" wrapText="1"/>
      <protection locked="0"/>
    </xf>
    <xf numFmtId="0" fontId="55" fillId="0" borderId="26" xfId="0" applyFont="1" applyBorder="1" applyAlignment="1" applyProtection="1">
      <alignment horizontal="center" vertical="center" wrapText="1"/>
      <protection locked="0"/>
    </xf>
    <xf numFmtId="0" fontId="55" fillId="0" borderId="47" xfId="0" applyFont="1" applyBorder="1" applyAlignment="1" applyProtection="1">
      <alignment horizontal="center" vertical="center" wrapText="1"/>
      <protection locked="0"/>
    </xf>
    <xf numFmtId="0" fontId="55" fillId="0" borderId="50" xfId="0" applyFont="1" applyBorder="1" applyAlignment="1" applyProtection="1">
      <alignment horizontal="center" vertical="center" wrapText="1"/>
      <protection locked="0"/>
    </xf>
    <xf numFmtId="0" fontId="55" fillId="0" borderId="48" xfId="0" applyFont="1" applyBorder="1" applyAlignment="1" applyProtection="1">
      <alignment horizontal="center" vertical="center" wrapText="1"/>
      <protection locked="0"/>
    </xf>
    <xf numFmtId="0" fontId="51" fillId="0" borderId="3" xfId="0" applyFont="1" applyBorder="1" applyAlignment="1" applyProtection="1">
      <alignment horizontal="center" vertical="center" wrapText="1"/>
      <protection locked="0"/>
    </xf>
    <xf numFmtId="0" fontId="51" fillId="0" borderId="4" xfId="0" applyFont="1" applyBorder="1" applyAlignment="1" applyProtection="1">
      <alignment horizontal="center" vertical="center" wrapText="1"/>
      <protection locked="0"/>
    </xf>
    <xf numFmtId="0" fontId="51" fillId="0" borderId="26" xfId="0" applyFont="1" applyBorder="1" applyAlignment="1" applyProtection="1">
      <alignment horizontal="center" vertical="center" wrapText="1"/>
      <protection locked="0"/>
    </xf>
    <xf numFmtId="0" fontId="51" fillId="0" borderId="7" xfId="0" applyFont="1" applyBorder="1" applyAlignment="1" applyProtection="1">
      <alignment horizontal="center" vertical="center" wrapText="1"/>
      <protection locked="0"/>
    </xf>
    <xf numFmtId="0" fontId="51" fillId="0" borderId="25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51" fillId="0" borderId="14" xfId="0" applyFont="1" applyBorder="1" applyAlignment="1" applyProtection="1">
      <alignment horizontal="center" vertical="center" wrapText="1"/>
      <protection locked="0"/>
    </xf>
    <xf numFmtId="0" fontId="51" fillId="0" borderId="15" xfId="0" applyFont="1" applyBorder="1" applyAlignment="1" applyProtection="1">
      <alignment horizontal="center" vertical="center" wrapText="1"/>
      <protection locked="0"/>
    </xf>
    <xf numFmtId="0" fontId="51" fillId="0" borderId="15" xfId="0" applyFont="1" applyBorder="1" applyAlignment="1" applyProtection="1">
      <alignment horizontal="left" vertical="center" wrapText="1"/>
      <protection locked="0"/>
    </xf>
    <xf numFmtId="188" fontId="51" fillId="0" borderId="17" xfId="0" applyNumberFormat="1" applyFont="1" applyBorder="1" applyAlignment="1" applyProtection="1">
      <alignment vertical="center" wrapText="1"/>
      <protection locked="0"/>
    </xf>
    <xf numFmtId="188" fontId="51" fillId="0" borderId="14" xfId="0" applyNumberFormat="1" applyFont="1" applyBorder="1" applyAlignment="1" applyProtection="1">
      <alignment horizontal="center" vertical="center" wrapText="1"/>
      <protection locked="0"/>
    </xf>
    <xf numFmtId="188" fontId="51" fillId="0" borderId="15" xfId="0" applyNumberFormat="1" applyFont="1" applyBorder="1" applyAlignment="1" applyProtection="1">
      <alignment horizontal="center" vertical="center" wrapText="1"/>
      <protection locked="0"/>
    </xf>
    <xf numFmtId="188" fontId="51" fillId="0" borderId="16" xfId="0" applyNumberFormat="1" applyFont="1" applyBorder="1" applyAlignment="1" applyProtection="1">
      <alignment horizontal="center" vertical="center" wrapText="1"/>
      <protection locked="0"/>
    </xf>
    <xf numFmtId="188" fontId="51" fillId="0" borderId="21" xfId="0" applyNumberFormat="1" applyFont="1" applyBorder="1" applyAlignment="1" applyProtection="1">
      <alignment horizontal="center" vertical="center" wrapText="1"/>
      <protection locked="0"/>
    </xf>
    <xf numFmtId="188" fontId="51" fillId="0" borderId="17" xfId="0" applyNumberFormat="1" applyFont="1" applyBorder="1" applyAlignment="1" applyProtection="1">
      <alignment horizontal="center" vertical="center" wrapText="1"/>
      <protection locked="0"/>
    </xf>
    <xf numFmtId="188" fontId="50" fillId="0" borderId="61" xfId="0" applyNumberFormat="1" applyFont="1" applyBorder="1" applyAlignment="1" applyProtection="1">
      <alignment horizontal="center" vertical="center" wrapText="1"/>
      <protection locked="0"/>
    </xf>
    <xf numFmtId="188" fontId="50" fillId="0" borderId="16" xfId="0" applyNumberFormat="1" applyFont="1" applyBorder="1" applyAlignment="1" applyProtection="1">
      <alignment horizontal="center" vertical="center" wrapText="1"/>
      <protection locked="0"/>
    </xf>
    <xf numFmtId="189" fontId="24" fillId="0" borderId="0" xfId="0" applyNumberFormat="1" applyFont="1" applyProtection="1">
      <protection locked="0"/>
    </xf>
    <xf numFmtId="43" fontId="24" fillId="0" borderId="0" xfId="0" applyNumberFormat="1" applyFont="1" applyAlignment="1" applyProtection="1">
      <alignment horizontal="center" vertical="center"/>
      <protection locked="0"/>
    </xf>
    <xf numFmtId="43" fontId="24" fillId="0" borderId="0" xfId="0" applyNumberFormat="1" applyFont="1" applyProtection="1">
      <protection locked="0"/>
    </xf>
    <xf numFmtId="0" fontId="29" fillId="0" borderId="0" xfId="0" applyFont="1" applyBorder="1" applyAlignment="1" applyProtection="1">
      <alignment horizontal="center" vertical="center"/>
      <protection locked="0"/>
    </xf>
    <xf numFmtId="164" fontId="29" fillId="0" borderId="0" xfId="0" applyNumberFormat="1" applyFont="1" applyBorder="1" applyAlignment="1" applyProtection="1">
      <alignment horizontal="center" vertical="center" wrapText="1"/>
      <protection hidden="1"/>
    </xf>
    <xf numFmtId="188" fontId="29" fillId="0" borderId="0" xfId="0" applyNumberFormat="1" applyFont="1" applyBorder="1" applyAlignment="1" applyProtection="1">
      <alignment horizontal="center" vertical="center"/>
      <protection locked="0"/>
    </xf>
    <xf numFmtId="183" fontId="29" fillId="0" borderId="0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Protection="1"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52" fillId="0" borderId="0" xfId="0" applyFont="1" applyBorder="1" applyAlignment="1">
      <alignment horizontal="left"/>
    </xf>
    <xf numFmtId="0" fontId="0" fillId="0" borderId="0" xfId="0" applyBorder="1" applyAlignment="1" applyProtection="1">
      <alignment horizontal="right" vertical="center"/>
      <protection locked="0"/>
    </xf>
    <xf numFmtId="0" fontId="24" fillId="0" borderId="0" xfId="0" applyFont="1" applyBorder="1" applyProtection="1">
      <protection locked="0"/>
    </xf>
  </cellXfs>
  <cellStyles count="65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10 10" xfId="63"/>
    <cellStyle name="Обычный 2 2" xfId="64"/>
    <cellStyle name="Обычный 3" xfId="56"/>
    <cellStyle name="Обычный 4" xfId="58"/>
    <cellStyle name="Обычный 4 2" xfId="60"/>
    <cellStyle name="Стиль 1" xfId="62"/>
    <cellStyle name="Финансовый 2" xfId="57"/>
    <cellStyle name="Финансовый 3" xfId="59"/>
    <cellStyle name="Финансовый 3 2" xfId="61"/>
  </cellStyles>
  <dxfs count="12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png"/><Relationship Id="rId1" Type="http://schemas.openxmlformats.org/officeDocument/2006/relationships/image" Target="../media/image5.jpeg"/><Relationship Id="rId5" Type="http://schemas.openxmlformats.org/officeDocument/2006/relationships/image" Target="../media/image9.png"/><Relationship Id="rId4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13</xdr:row>
      <xdr:rowOff>95250</xdr:rowOff>
    </xdr:from>
    <xdr:to>
      <xdr:col>2</xdr:col>
      <xdr:colOff>733425</xdr:colOff>
      <xdr:row>14</xdr:row>
      <xdr:rowOff>157843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0850" y="5572125"/>
          <a:ext cx="0" cy="253093"/>
        </a:xfrm>
        <a:prstGeom prst="rect">
          <a:avLst/>
        </a:prstGeom>
      </xdr:spPr>
    </xdr:pic>
    <xdr:clientData/>
  </xdr:twoCellAnchor>
  <xdr:twoCellAnchor editAs="oneCell">
    <xdr:from>
      <xdr:col>3</xdr:col>
      <xdr:colOff>247651</xdr:colOff>
      <xdr:row>12</xdr:row>
      <xdr:rowOff>0</xdr:rowOff>
    </xdr:from>
    <xdr:to>
      <xdr:col>4</xdr:col>
      <xdr:colOff>60159</xdr:colOff>
      <xdr:row>14</xdr:row>
      <xdr:rowOff>104775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5351" y="3800475"/>
          <a:ext cx="631658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237895</xdr:colOff>
      <xdr:row>44</xdr:row>
      <xdr:rowOff>76338</xdr:rowOff>
    </xdr:from>
    <xdr:to>
      <xdr:col>5</xdr:col>
      <xdr:colOff>197357</xdr:colOff>
      <xdr:row>46</xdr:row>
      <xdr:rowOff>57150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270" y="11563488"/>
          <a:ext cx="654787" cy="418962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47</xdr:row>
      <xdr:rowOff>0</xdr:rowOff>
    </xdr:from>
    <xdr:to>
      <xdr:col>4</xdr:col>
      <xdr:colOff>654787</xdr:colOff>
      <xdr:row>47</xdr:row>
      <xdr:rowOff>418962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3375" y="12687300"/>
          <a:ext cx="654787" cy="418962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50</xdr:row>
      <xdr:rowOff>0</xdr:rowOff>
    </xdr:from>
    <xdr:to>
      <xdr:col>2</xdr:col>
      <xdr:colOff>752475</xdr:colOff>
      <xdr:row>52</xdr:row>
      <xdr:rowOff>27672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3849350"/>
          <a:ext cx="752475" cy="4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1435377</xdr:colOff>
      <xdr:row>46</xdr:row>
      <xdr:rowOff>124238</xdr:rowOff>
    </xdr:from>
    <xdr:to>
      <xdr:col>2</xdr:col>
      <xdr:colOff>1438275</xdr:colOff>
      <xdr:row>48</xdr:row>
      <xdr:rowOff>148873</xdr:rowOff>
    </xdr:to>
    <xdr:pic>
      <xdr:nvPicPr>
        <xdr:cNvPr id="2" name="Рисунок 3" descr="Копачук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21302" y="11192288"/>
          <a:ext cx="2898" cy="4056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1552575</xdr:colOff>
      <xdr:row>44</xdr:row>
      <xdr:rowOff>125067</xdr:rowOff>
    </xdr:from>
    <xdr:to>
      <xdr:col>2</xdr:col>
      <xdr:colOff>1552575</xdr:colOff>
      <xdr:row>46</xdr:row>
      <xdr:rowOff>16785</xdr:rowOff>
    </xdr:to>
    <xdr:pic>
      <xdr:nvPicPr>
        <xdr:cNvPr id="3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38500" y="10812117"/>
          <a:ext cx="0" cy="2727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1724025</xdr:colOff>
      <xdr:row>44</xdr:row>
      <xdr:rowOff>57150</xdr:rowOff>
    </xdr:from>
    <xdr:to>
      <xdr:col>2</xdr:col>
      <xdr:colOff>1724852</xdr:colOff>
      <xdr:row>46</xdr:row>
      <xdr:rowOff>63168</xdr:rowOff>
    </xdr:to>
    <xdr:pic>
      <xdr:nvPicPr>
        <xdr:cNvPr id="4" name="Рисунок 3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9950" y="10744200"/>
          <a:ext cx="446848" cy="3870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1314450</xdr:colOff>
      <xdr:row>46</xdr:row>
      <xdr:rowOff>171450</xdr:rowOff>
    </xdr:from>
    <xdr:to>
      <xdr:col>2</xdr:col>
      <xdr:colOff>1314450</xdr:colOff>
      <xdr:row>48</xdr:row>
      <xdr:rowOff>109008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75" y="11239500"/>
          <a:ext cx="552450" cy="318558"/>
        </a:xfrm>
        <a:prstGeom prst="rect">
          <a:avLst/>
        </a:prstGeom>
      </xdr:spPr>
    </xdr:pic>
    <xdr:clientData/>
  </xdr:twoCellAnchor>
  <xdr:twoCellAnchor editAs="oneCell">
    <xdr:from>
      <xdr:col>2</xdr:col>
      <xdr:colOff>1209675</xdr:colOff>
      <xdr:row>46</xdr:row>
      <xdr:rowOff>152400</xdr:rowOff>
    </xdr:from>
    <xdr:to>
      <xdr:col>2</xdr:col>
      <xdr:colOff>1762376</xdr:colOff>
      <xdr:row>48</xdr:row>
      <xdr:rowOff>104775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5600" y="10496550"/>
          <a:ext cx="552701" cy="333375"/>
        </a:xfrm>
        <a:prstGeom prst="rect">
          <a:avLst/>
        </a:prstGeom>
      </xdr:spPr>
    </xdr:pic>
    <xdr:clientData/>
  </xdr:twoCellAnchor>
  <xdr:twoCellAnchor editAs="oneCell">
    <xdr:from>
      <xdr:col>2</xdr:col>
      <xdr:colOff>1895476</xdr:colOff>
      <xdr:row>44</xdr:row>
      <xdr:rowOff>0</xdr:rowOff>
    </xdr:from>
    <xdr:to>
      <xdr:col>2</xdr:col>
      <xdr:colOff>2257426</xdr:colOff>
      <xdr:row>45</xdr:row>
      <xdr:rowOff>175811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1401" y="9963150"/>
          <a:ext cx="361950" cy="3663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zoomScale="90" zoomScaleNormal="90" workbookViewId="0">
      <selection activeCell="A8" sqref="A8"/>
    </sheetView>
  </sheetViews>
  <sheetFormatPr defaultRowHeight="15" x14ac:dyDescent="0.25"/>
  <cols>
    <col min="1" max="1" width="11.7109375" style="365" customWidth="1"/>
    <col min="2" max="2" width="12.140625" style="365" customWidth="1"/>
    <col min="3" max="3" width="43" style="365" customWidth="1"/>
    <col min="4" max="4" width="12.28515625" style="365" customWidth="1"/>
    <col min="5" max="7" width="10.42578125" style="365" customWidth="1"/>
    <col min="8" max="8" width="9.28515625" style="365" customWidth="1"/>
    <col min="9" max="9" width="11.85546875" style="365" customWidth="1"/>
    <col min="10" max="10" width="14.85546875" style="365" customWidth="1"/>
    <col min="11" max="11" width="15.85546875" style="365" customWidth="1"/>
    <col min="12" max="12" width="8.7109375" style="365" customWidth="1"/>
    <col min="13" max="14" width="9.85546875" style="365" customWidth="1"/>
    <col min="15" max="15" width="8.7109375" style="365" customWidth="1"/>
    <col min="16" max="17" width="9.85546875" style="365" customWidth="1"/>
    <col min="18" max="18" width="11.28515625" style="365" customWidth="1"/>
    <col min="19" max="19" width="12" style="365" customWidth="1"/>
    <col min="20" max="20" width="11.7109375" style="365" customWidth="1"/>
    <col min="21" max="21" width="11.42578125" style="365" customWidth="1"/>
    <col min="22" max="22" width="11.140625" style="365" customWidth="1"/>
    <col min="23" max="23" width="11.5703125" style="365" customWidth="1"/>
    <col min="24" max="24" width="14.42578125" style="365" customWidth="1"/>
    <col min="25" max="26" width="9.140625" style="365"/>
    <col min="27" max="27" width="10" style="365" bestFit="1" customWidth="1"/>
    <col min="28" max="28" width="12.7109375" style="365" bestFit="1" customWidth="1"/>
    <col min="29" max="16384" width="9.140625" style="365"/>
  </cols>
  <sheetData>
    <row r="1" spans="1:34" x14ac:dyDescent="0.25">
      <c r="W1" s="366"/>
      <c r="X1" s="367"/>
      <c r="Y1" s="367"/>
      <c r="Z1" s="367"/>
      <c r="AA1" s="367"/>
      <c r="AB1" s="367"/>
      <c r="AC1" s="367"/>
      <c r="AD1" s="367"/>
      <c r="AE1" s="367"/>
      <c r="AF1" s="367"/>
      <c r="AG1" s="367"/>
      <c r="AH1" s="367"/>
    </row>
    <row r="2" spans="1:34" s="368" customFormat="1" x14ac:dyDescent="0.25">
      <c r="B2" s="369" t="s">
        <v>127</v>
      </c>
      <c r="C2" s="369"/>
      <c r="D2" s="369"/>
      <c r="E2" s="369"/>
      <c r="F2" s="369"/>
      <c r="G2" s="369"/>
      <c r="H2" s="369"/>
      <c r="I2" s="369"/>
      <c r="J2" s="370" t="s">
        <v>125</v>
      </c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</row>
    <row r="3" spans="1:34" ht="15.75" thickBot="1" x14ac:dyDescent="0.3">
      <c r="L3" s="372"/>
      <c r="M3" s="372"/>
      <c r="N3" s="372"/>
      <c r="O3" s="372"/>
      <c r="P3" s="372"/>
      <c r="Q3" s="372"/>
      <c r="R3" s="373"/>
      <c r="S3" s="373"/>
      <c r="T3" s="373"/>
      <c r="U3" s="365">
        <f>A8</f>
        <v>2019</v>
      </c>
      <c r="V3" s="365" t="s">
        <v>108</v>
      </c>
      <c r="W3" s="367"/>
      <c r="X3" s="367"/>
      <c r="Y3" s="367"/>
      <c r="Z3" s="367"/>
      <c r="AA3" s="367"/>
      <c r="AB3" s="367"/>
      <c r="AC3" s="367"/>
      <c r="AD3" s="367"/>
      <c r="AE3" s="367"/>
      <c r="AF3" s="367"/>
      <c r="AG3" s="367"/>
      <c r="AH3" s="367"/>
    </row>
    <row r="4" spans="1:34" ht="15" customHeight="1" x14ac:dyDescent="0.25">
      <c r="A4" s="374" t="s">
        <v>109</v>
      </c>
      <c r="B4" s="375" t="s">
        <v>110</v>
      </c>
      <c r="C4" s="375" t="s">
        <v>111</v>
      </c>
      <c r="D4" s="376" t="s">
        <v>130</v>
      </c>
      <c r="E4" s="377" t="s">
        <v>37</v>
      </c>
      <c r="F4" s="378"/>
      <c r="G4" s="378"/>
      <c r="H4" s="379"/>
      <c r="I4" s="380" t="s">
        <v>131</v>
      </c>
      <c r="J4" s="381"/>
      <c r="K4" s="382"/>
      <c r="L4" s="380" t="s">
        <v>132</v>
      </c>
      <c r="M4" s="381"/>
      <c r="N4" s="381"/>
      <c r="O4" s="381"/>
      <c r="P4" s="381"/>
      <c r="Q4" s="382"/>
      <c r="R4" s="383" t="s">
        <v>112</v>
      </c>
      <c r="S4" s="384" t="s">
        <v>133</v>
      </c>
      <c r="T4" s="385" t="s">
        <v>134</v>
      </c>
      <c r="U4" s="386" t="s">
        <v>135</v>
      </c>
      <c r="V4" s="387" t="s">
        <v>113</v>
      </c>
      <c r="W4" s="367"/>
      <c r="X4" s="367"/>
      <c r="Y4" s="367"/>
      <c r="Z4" s="367"/>
      <c r="AA4" s="367"/>
      <c r="AB4" s="367"/>
      <c r="AC4" s="367"/>
      <c r="AD4" s="367"/>
      <c r="AE4" s="367"/>
      <c r="AF4" s="367"/>
      <c r="AG4" s="367"/>
      <c r="AH4" s="367"/>
    </row>
    <row r="5" spans="1:34" x14ac:dyDescent="0.25">
      <c r="A5" s="388"/>
      <c r="B5" s="389"/>
      <c r="C5" s="389"/>
      <c r="D5" s="390"/>
      <c r="E5" s="391" t="s">
        <v>136</v>
      </c>
      <c r="F5" s="392" t="s">
        <v>137</v>
      </c>
      <c r="G5" s="392" t="s">
        <v>138</v>
      </c>
      <c r="H5" s="393" t="s">
        <v>139</v>
      </c>
      <c r="I5" s="394" t="s">
        <v>140</v>
      </c>
      <c r="J5" s="395"/>
      <c r="K5" s="396" t="s">
        <v>141</v>
      </c>
      <c r="L5" s="394" t="s">
        <v>140</v>
      </c>
      <c r="M5" s="397"/>
      <c r="N5" s="395"/>
      <c r="O5" s="398" t="s">
        <v>141</v>
      </c>
      <c r="P5" s="397"/>
      <c r="Q5" s="399"/>
      <c r="R5" s="400"/>
      <c r="S5" s="401"/>
      <c r="T5" s="402"/>
      <c r="U5" s="403"/>
      <c r="V5" s="404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</row>
    <row r="6" spans="1:34" ht="132.75" thickBot="1" x14ac:dyDescent="0.3">
      <c r="A6" s="405"/>
      <c r="B6" s="406"/>
      <c r="C6" s="406"/>
      <c r="D6" s="407"/>
      <c r="E6" s="408"/>
      <c r="F6" s="409"/>
      <c r="G6" s="409"/>
      <c r="H6" s="410"/>
      <c r="I6" s="411" t="s">
        <v>142</v>
      </c>
      <c r="J6" s="412" t="s">
        <v>143</v>
      </c>
      <c r="K6" s="413" t="s">
        <v>144</v>
      </c>
      <c r="L6" s="414" t="s">
        <v>145</v>
      </c>
      <c r="M6" s="415" t="s">
        <v>114</v>
      </c>
      <c r="N6" s="415" t="s">
        <v>115</v>
      </c>
      <c r="O6" s="415" t="s">
        <v>145</v>
      </c>
      <c r="P6" s="415" t="s">
        <v>114</v>
      </c>
      <c r="Q6" s="416" t="s">
        <v>115</v>
      </c>
      <c r="R6" s="417"/>
      <c r="S6" s="418"/>
      <c r="T6" s="419"/>
      <c r="U6" s="420"/>
      <c r="V6" s="421"/>
      <c r="W6" s="367"/>
      <c r="X6" s="367"/>
      <c r="Y6" s="367"/>
      <c r="Z6" s="367"/>
      <c r="AA6" s="367"/>
      <c r="AB6" s="367"/>
      <c r="AC6" s="367"/>
      <c r="AD6" s="367"/>
      <c r="AE6" s="367"/>
      <c r="AF6" s="367"/>
      <c r="AG6" s="367"/>
      <c r="AH6" s="367"/>
    </row>
    <row r="7" spans="1:34" s="436" customFormat="1" x14ac:dyDescent="0.25">
      <c r="A7" s="422">
        <v>1</v>
      </c>
      <c r="B7" s="423">
        <v>2</v>
      </c>
      <c r="C7" s="423">
        <v>3</v>
      </c>
      <c r="D7" s="424">
        <v>4</v>
      </c>
      <c r="E7" s="425">
        <v>5</v>
      </c>
      <c r="F7" s="426">
        <v>6</v>
      </c>
      <c r="G7" s="426">
        <v>7</v>
      </c>
      <c r="H7" s="427">
        <v>8</v>
      </c>
      <c r="I7" s="428">
        <v>9</v>
      </c>
      <c r="J7" s="429">
        <v>10</v>
      </c>
      <c r="K7" s="430">
        <v>11</v>
      </c>
      <c r="L7" s="431">
        <v>12</v>
      </c>
      <c r="M7" s="432">
        <v>13</v>
      </c>
      <c r="N7" s="432">
        <v>14</v>
      </c>
      <c r="O7" s="432">
        <v>15</v>
      </c>
      <c r="P7" s="432">
        <v>16</v>
      </c>
      <c r="Q7" s="433">
        <v>17</v>
      </c>
      <c r="R7" s="434">
        <v>18</v>
      </c>
      <c r="S7" s="422">
        <v>19</v>
      </c>
      <c r="T7" s="423">
        <v>20</v>
      </c>
      <c r="U7" s="423">
        <v>21</v>
      </c>
      <c r="V7" s="435">
        <v>22</v>
      </c>
      <c r="W7" s="367"/>
      <c r="X7" s="367"/>
      <c r="Y7" s="367"/>
      <c r="Z7" s="367"/>
      <c r="AA7" s="367"/>
      <c r="AB7" s="367"/>
      <c r="AC7" s="367"/>
      <c r="AD7" s="367"/>
      <c r="AE7" s="367"/>
      <c r="AF7" s="367"/>
      <c r="AG7" s="367"/>
      <c r="AH7" s="367"/>
    </row>
    <row r="8" spans="1:34" ht="36" customHeight="1" thickBot="1" x14ac:dyDescent="0.3">
      <c r="A8" s="437">
        <v>2019</v>
      </c>
      <c r="B8" s="438" t="str">
        <f>J2</f>
        <v>I_004-52-1-01.21-0074</v>
      </c>
      <c r="C8" s="439" t="s">
        <v>124</v>
      </c>
      <c r="D8" s="440">
        <v>3161.3024799999998</v>
      </c>
      <c r="E8" s="441">
        <v>272.47568999999999</v>
      </c>
      <c r="F8" s="442">
        <v>2645.0696699999999</v>
      </c>
      <c r="G8" s="442">
        <v>0</v>
      </c>
      <c r="H8" s="443">
        <f>IFERROR(D8-E8-F8-G8,"#Ошибка!")</f>
        <v>243.75712000000021</v>
      </c>
      <c r="I8" s="444">
        <v>272.47568999999999</v>
      </c>
      <c r="J8" s="442">
        <v>0</v>
      </c>
      <c r="K8" s="445">
        <v>2729.3926099999999</v>
      </c>
      <c r="L8" s="441">
        <v>0</v>
      </c>
      <c r="M8" s="442">
        <v>33.509010000000004</v>
      </c>
      <c r="N8" s="442">
        <v>0</v>
      </c>
      <c r="O8" s="442">
        <v>125.92516999999999</v>
      </c>
      <c r="P8" s="442">
        <v>0</v>
      </c>
      <c r="Q8" s="443">
        <v>0</v>
      </c>
      <c r="R8" s="446">
        <f>IFERROR(SUM(I8:Q8),"#Ошибка!")</f>
        <v>3161.3024800000003</v>
      </c>
      <c r="S8" s="441">
        <v>355.03032000000002</v>
      </c>
      <c r="T8" s="442">
        <v>0</v>
      </c>
      <c r="U8" s="442">
        <f>IFERROR(ROUND(K8*1.2+T8+O8+P8+Q8,5),"#Ошибка!")</f>
        <v>3401.1963000000001</v>
      </c>
      <c r="V8" s="447">
        <f>IFERROR(S8+U8,"#Ошибка!")</f>
        <v>3756.2266199999999</v>
      </c>
      <c r="W8" s="448"/>
      <c r="X8" s="449"/>
      <c r="Y8" s="450"/>
      <c r="Z8" s="367"/>
      <c r="AA8" s="450"/>
      <c r="AB8" s="450"/>
      <c r="AD8" s="367"/>
      <c r="AE8" s="367"/>
      <c r="AF8" s="367"/>
      <c r="AG8" s="367"/>
      <c r="AH8" s="367"/>
    </row>
    <row r="9" spans="1:34" s="455" customFormat="1" ht="12.75" x14ac:dyDescent="0.2">
      <c r="A9" s="451"/>
      <c r="B9" s="452"/>
      <c r="C9" s="452"/>
      <c r="D9" s="453"/>
      <c r="E9" s="453"/>
      <c r="F9" s="453"/>
      <c r="G9" s="453"/>
      <c r="H9" s="453"/>
      <c r="I9" s="453"/>
      <c r="J9" s="453"/>
      <c r="K9" s="453"/>
      <c r="L9" s="453"/>
      <c r="M9" s="453"/>
      <c r="N9" s="453"/>
      <c r="O9" s="453"/>
      <c r="P9" s="453"/>
      <c r="Q9" s="453"/>
      <c r="R9" s="454"/>
      <c r="S9" s="454"/>
      <c r="T9" s="454"/>
      <c r="U9" s="454"/>
      <c r="V9" s="454"/>
    </row>
    <row r="10" spans="1:34" s="455" customFormat="1" ht="12.75" x14ac:dyDescent="0.2">
      <c r="A10" s="451"/>
      <c r="B10" s="452"/>
      <c r="C10" s="452"/>
      <c r="D10" s="453"/>
      <c r="E10" s="453"/>
      <c r="F10" s="453"/>
      <c r="G10" s="453"/>
      <c r="H10" s="453"/>
      <c r="I10" s="453"/>
      <c r="J10" s="453"/>
      <c r="K10" s="453"/>
      <c r="L10" s="453"/>
      <c r="M10" s="453"/>
      <c r="N10" s="453"/>
      <c r="O10" s="453"/>
      <c r="P10" s="453"/>
      <c r="Q10" s="453"/>
      <c r="R10" s="454"/>
      <c r="S10" s="454"/>
      <c r="T10" s="454"/>
      <c r="U10" s="454"/>
      <c r="V10" s="454"/>
    </row>
    <row r="11" spans="1:34" s="455" customFormat="1" ht="12.75" x14ac:dyDescent="0.2">
      <c r="A11" s="451"/>
      <c r="B11" s="452"/>
      <c r="C11" s="452"/>
      <c r="D11" s="453"/>
      <c r="E11" s="453"/>
      <c r="F11" s="453"/>
      <c r="G11" s="453"/>
      <c r="H11" s="453"/>
      <c r="I11" s="453"/>
      <c r="J11" s="453"/>
      <c r="K11" s="453"/>
      <c r="L11" s="453"/>
      <c r="M11" s="453"/>
      <c r="N11" s="453"/>
      <c r="O11" s="453"/>
      <c r="P11" s="453"/>
      <c r="Q11" s="453"/>
      <c r="R11" s="454"/>
      <c r="S11" s="454"/>
      <c r="T11" s="454"/>
      <c r="U11" s="454"/>
      <c r="V11" s="454"/>
    </row>
    <row r="12" spans="1:34" s="455" customFormat="1" ht="12.75" x14ac:dyDescent="0.2">
      <c r="A12" s="451"/>
      <c r="B12" s="452"/>
      <c r="C12" s="452"/>
      <c r="D12" s="453"/>
      <c r="E12" s="453"/>
      <c r="F12" s="453"/>
      <c r="G12" s="453"/>
      <c r="H12" s="453"/>
      <c r="I12" s="453"/>
      <c r="J12" s="453"/>
      <c r="K12" s="453"/>
      <c r="L12" s="453"/>
      <c r="M12" s="453"/>
      <c r="N12" s="453"/>
      <c r="O12" s="453"/>
      <c r="P12" s="453"/>
      <c r="Q12" s="453"/>
      <c r="R12" s="454"/>
      <c r="S12" s="454"/>
      <c r="T12" s="454"/>
      <c r="U12" s="454"/>
      <c r="V12" s="454"/>
    </row>
    <row r="13" spans="1:34" x14ac:dyDescent="0.25">
      <c r="W13" s="367"/>
      <c r="X13" s="367"/>
      <c r="Y13" s="367"/>
      <c r="Z13" s="367"/>
      <c r="AA13" s="367"/>
      <c r="AB13" s="367"/>
      <c r="AC13" s="367"/>
      <c r="AD13" s="367"/>
      <c r="AE13" s="367"/>
      <c r="AF13" s="367"/>
      <c r="AG13" s="367"/>
      <c r="AH13" s="367"/>
    </row>
    <row r="14" spans="1:34" s="461" customFormat="1" x14ac:dyDescent="0.25">
      <c r="B14" s="462"/>
      <c r="C14" s="463" t="s">
        <v>118</v>
      </c>
      <c r="D14" s="464"/>
      <c r="F14" s="463" t="s">
        <v>119</v>
      </c>
      <c r="G14" s="464"/>
      <c r="H14" s="464"/>
      <c r="I14" s="464"/>
      <c r="J14" s="464"/>
      <c r="K14" s="464"/>
      <c r="W14" s="465"/>
      <c r="X14" s="465"/>
      <c r="Y14" s="465"/>
      <c r="Z14" s="465"/>
      <c r="AA14" s="465"/>
      <c r="AB14" s="465"/>
      <c r="AC14" s="465"/>
      <c r="AD14" s="465"/>
      <c r="AE14" s="465"/>
      <c r="AF14" s="465"/>
      <c r="AG14" s="465"/>
      <c r="AH14" s="465"/>
    </row>
    <row r="15" spans="1:34" x14ac:dyDescent="0.25">
      <c r="B15" s="456" t="s">
        <v>17</v>
      </c>
      <c r="D15" s="457"/>
      <c r="E15" s="457"/>
      <c r="F15" s="457"/>
      <c r="G15" s="457"/>
      <c r="H15" s="457"/>
      <c r="I15" s="457"/>
      <c r="J15" s="457"/>
      <c r="K15" s="457"/>
      <c r="W15" s="367"/>
      <c r="X15" s="367"/>
      <c r="Y15" s="367"/>
      <c r="Z15" s="367"/>
      <c r="AA15" s="367"/>
      <c r="AB15" s="367"/>
      <c r="AC15" s="367"/>
      <c r="AD15" s="367"/>
      <c r="AE15" s="367"/>
      <c r="AF15" s="367"/>
      <c r="AG15" s="367"/>
      <c r="AH15" s="367"/>
    </row>
    <row r="16" spans="1:34" x14ac:dyDescent="0.25">
      <c r="D16" s="456"/>
      <c r="E16" s="456"/>
      <c r="F16" s="456"/>
      <c r="G16" s="456"/>
      <c r="H16" s="456"/>
      <c r="I16" s="456"/>
      <c r="J16" s="458"/>
      <c r="K16" s="456"/>
      <c r="W16" s="367"/>
      <c r="X16" s="367"/>
      <c r="Y16" s="367"/>
      <c r="Z16" s="367"/>
      <c r="AA16" s="367"/>
      <c r="AB16" s="367"/>
      <c r="AC16" s="367"/>
      <c r="AD16" s="367"/>
      <c r="AE16" s="367"/>
      <c r="AF16" s="367"/>
      <c r="AG16" s="367"/>
      <c r="AH16" s="367"/>
    </row>
    <row r="17" spans="3:34" x14ac:dyDescent="0.25">
      <c r="W17" s="367"/>
      <c r="X17" s="367"/>
      <c r="Y17" s="367"/>
      <c r="Z17" s="367"/>
      <c r="AA17" s="367"/>
      <c r="AB17" s="367"/>
      <c r="AC17" s="367"/>
      <c r="AD17" s="367"/>
      <c r="AE17" s="367"/>
      <c r="AF17" s="367"/>
      <c r="AG17" s="367"/>
      <c r="AH17" s="367"/>
    </row>
    <row r="18" spans="3:34" x14ac:dyDescent="0.25">
      <c r="V18" s="459"/>
      <c r="W18" s="367"/>
      <c r="X18" s="367"/>
      <c r="Y18" s="367"/>
      <c r="Z18" s="367"/>
      <c r="AA18" s="367"/>
      <c r="AB18" s="367"/>
      <c r="AC18" s="367"/>
      <c r="AD18" s="367"/>
      <c r="AE18" s="367"/>
      <c r="AF18" s="367"/>
      <c r="AG18" s="367"/>
      <c r="AH18" s="367"/>
    </row>
    <row r="19" spans="3:34" x14ac:dyDescent="0.25">
      <c r="W19" s="367"/>
      <c r="X19" s="367"/>
      <c r="Y19" s="367"/>
      <c r="Z19" s="367"/>
      <c r="AA19" s="367"/>
      <c r="AB19" s="367"/>
      <c r="AC19" s="367"/>
      <c r="AD19" s="367"/>
      <c r="AE19" s="367"/>
      <c r="AF19" s="367"/>
      <c r="AG19" s="367"/>
      <c r="AH19" s="367"/>
    </row>
    <row r="20" spans="3:34" x14ac:dyDescent="0.25">
      <c r="W20" s="367"/>
      <c r="X20" s="367"/>
      <c r="Y20" s="367"/>
      <c r="Z20" s="367"/>
      <c r="AA20" s="367"/>
      <c r="AB20" s="367"/>
      <c r="AC20" s="367"/>
      <c r="AD20" s="367"/>
      <c r="AE20" s="367"/>
      <c r="AF20" s="367"/>
      <c r="AG20" s="367"/>
      <c r="AH20" s="367"/>
    </row>
    <row r="21" spans="3:34" x14ac:dyDescent="0.25">
      <c r="D21" s="459"/>
      <c r="E21" s="459"/>
      <c r="F21" s="459"/>
      <c r="G21" s="459"/>
      <c r="H21" s="459"/>
      <c r="I21" s="459"/>
      <c r="J21" s="459"/>
      <c r="K21" s="459"/>
      <c r="W21" s="367"/>
      <c r="X21" s="367"/>
      <c r="Y21" s="367"/>
      <c r="Z21" s="367"/>
      <c r="AA21" s="367"/>
      <c r="AB21" s="367"/>
      <c r="AC21" s="367"/>
      <c r="AD21" s="367"/>
      <c r="AE21" s="367"/>
      <c r="AF21" s="367"/>
      <c r="AG21" s="367"/>
      <c r="AH21" s="367"/>
    </row>
    <row r="22" spans="3:34" x14ac:dyDescent="0.25">
      <c r="W22" s="367"/>
      <c r="X22" s="367"/>
      <c r="Y22" s="367"/>
      <c r="Z22" s="367"/>
      <c r="AA22" s="367"/>
      <c r="AB22" s="367"/>
      <c r="AC22" s="367"/>
      <c r="AD22" s="367"/>
      <c r="AE22" s="367"/>
      <c r="AF22" s="367"/>
      <c r="AG22" s="367"/>
      <c r="AH22" s="367"/>
    </row>
    <row r="23" spans="3:34" x14ac:dyDescent="0.25">
      <c r="W23" s="367"/>
      <c r="X23" s="367"/>
      <c r="Y23" s="367"/>
      <c r="Z23" s="367"/>
      <c r="AA23" s="367"/>
      <c r="AB23" s="367"/>
      <c r="AC23" s="367"/>
      <c r="AD23" s="367"/>
      <c r="AE23" s="367"/>
      <c r="AF23" s="367"/>
      <c r="AG23" s="367"/>
      <c r="AH23" s="367"/>
    </row>
    <row r="24" spans="3:34" x14ac:dyDescent="0.25">
      <c r="C24" s="460"/>
      <c r="W24" s="367"/>
      <c r="X24" s="367"/>
      <c r="Y24" s="367"/>
      <c r="Z24" s="367"/>
      <c r="AA24" s="367"/>
      <c r="AB24" s="367"/>
      <c r="AC24" s="367"/>
      <c r="AD24" s="367"/>
      <c r="AE24" s="367"/>
      <c r="AF24" s="367"/>
      <c r="AG24" s="367"/>
      <c r="AH24" s="367"/>
    </row>
    <row r="25" spans="3:34" x14ac:dyDescent="0.25">
      <c r="W25" s="367"/>
      <c r="X25" s="367"/>
      <c r="Y25" s="367"/>
      <c r="Z25" s="367"/>
      <c r="AA25" s="367"/>
      <c r="AB25" s="367"/>
      <c r="AC25" s="367"/>
      <c r="AD25" s="367"/>
      <c r="AE25" s="367"/>
      <c r="AF25" s="367"/>
      <c r="AG25" s="367"/>
      <c r="AH25" s="367"/>
    </row>
  </sheetData>
  <mergeCells count="21">
    <mergeCell ref="V4:V6"/>
    <mergeCell ref="E5:E6"/>
    <mergeCell ref="F5:F6"/>
    <mergeCell ref="G5:G6"/>
    <mergeCell ref="H5:H6"/>
    <mergeCell ref="I5:J5"/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5"/>
  <sheetViews>
    <sheetView tabSelected="1" view="pageBreakPreview" topLeftCell="A23" zoomScale="90" zoomScaleNormal="100" zoomScaleSheetLayoutView="90" workbookViewId="0">
      <selection activeCell="J42" sqref="J42"/>
    </sheetView>
  </sheetViews>
  <sheetFormatPr defaultRowHeight="12.75" x14ac:dyDescent="0.2"/>
  <cols>
    <col min="1" max="1" width="5.140625" style="1" customWidth="1"/>
    <col min="2" max="2" width="10.5703125" style="1" customWidth="1"/>
    <col min="3" max="3" width="36" style="1" customWidth="1"/>
    <col min="4" max="8" width="10.42578125" style="1" customWidth="1"/>
    <col min="9" max="12" width="10.42578125" style="18" customWidth="1"/>
    <col min="13" max="13" width="11.140625" style="18" customWidth="1"/>
    <col min="14" max="18" width="10.42578125" style="1" customWidth="1"/>
    <col min="19" max="23" width="9.140625" style="1" hidden="1" customWidth="1"/>
    <col min="24" max="24" width="11.5703125" style="1" hidden="1" customWidth="1"/>
    <col min="25" max="25" width="11.7109375" style="1" hidden="1" customWidth="1"/>
    <col min="26" max="26" width="11.42578125" style="1" hidden="1" customWidth="1"/>
    <col min="27" max="27" width="11.7109375" style="1" hidden="1" customWidth="1"/>
    <col min="28" max="28" width="11" style="1" hidden="1" customWidth="1"/>
    <col min="29" max="29" width="11.42578125" style="1" hidden="1" customWidth="1"/>
    <col min="30" max="34" width="9.140625" style="1" hidden="1" customWidth="1"/>
    <col min="35" max="35" width="11" style="1" hidden="1" customWidth="1"/>
    <col min="36" max="36" width="10.7109375" style="1" hidden="1" customWidth="1"/>
    <col min="37" max="37" width="9.140625" style="1" hidden="1" customWidth="1"/>
    <col min="38" max="38" width="12.28515625" style="1" hidden="1" customWidth="1"/>
    <col min="39" max="39" width="10.42578125" style="1" hidden="1" customWidth="1"/>
    <col min="40" max="40" width="11.28515625" style="1" hidden="1" customWidth="1"/>
    <col min="41" max="41" width="12.85546875" style="1" hidden="1" customWidth="1"/>
    <col min="42" max="42" width="9.140625" style="1" hidden="1" customWidth="1"/>
    <col min="43" max="43" width="10.85546875" style="1" hidden="1" customWidth="1"/>
    <col min="44" max="44" width="10.7109375" style="1" hidden="1" customWidth="1"/>
    <col min="45" max="256" width="9.140625" style="1"/>
    <col min="257" max="257" width="5.140625" style="1" customWidth="1"/>
    <col min="258" max="258" width="12.42578125" style="1" customWidth="1"/>
    <col min="259" max="259" width="25.42578125" style="1" customWidth="1"/>
    <col min="260" max="264" width="10.28515625" style="1" customWidth="1"/>
    <col min="265" max="512" width="9.140625" style="1"/>
    <col min="513" max="513" width="5.140625" style="1" customWidth="1"/>
    <col min="514" max="514" width="12.42578125" style="1" customWidth="1"/>
    <col min="515" max="515" width="25.42578125" style="1" customWidth="1"/>
    <col min="516" max="520" width="10.28515625" style="1" customWidth="1"/>
    <col min="521" max="768" width="9.140625" style="1"/>
    <col min="769" max="769" width="5.140625" style="1" customWidth="1"/>
    <col min="770" max="770" width="12.42578125" style="1" customWidth="1"/>
    <col min="771" max="771" width="25.42578125" style="1" customWidth="1"/>
    <col min="772" max="776" width="10.28515625" style="1" customWidth="1"/>
    <col min="777" max="1024" width="9.140625" style="1"/>
    <col min="1025" max="1025" width="5.140625" style="1" customWidth="1"/>
    <col min="1026" max="1026" width="12.42578125" style="1" customWidth="1"/>
    <col min="1027" max="1027" width="25.42578125" style="1" customWidth="1"/>
    <col min="1028" max="1032" width="10.28515625" style="1" customWidth="1"/>
    <col min="1033" max="1280" width="9.140625" style="1"/>
    <col min="1281" max="1281" width="5.140625" style="1" customWidth="1"/>
    <col min="1282" max="1282" width="12.42578125" style="1" customWidth="1"/>
    <col min="1283" max="1283" width="25.42578125" style="1" customWidth="1"/>
    <col min="1284" max="1288" width="10.28515625" style="1" customWidth="1"/>
    <col min="1289" max="1536" width="9.140625" style="1"/>
    <col min="1537" max="1537" width="5.140625" style="1" customWidth="1"/>
    <col min="1538" max="1538" width="12.42578125" style="1" customWidth="1"/>
    <col min="1539" max="1539" width="25.42578125" style="1" customWidth="1"/>
    <col min="1540" max="1544" width="10.28515625" style="1" customWidth="1"/>
    <col min="1545" max="1792" width="9.140625" style="1"/>
    <col min="1793" max="1793" width="5.140625" style="1" customWidth="1"/>
    <col min="1794" max="1794" width="12.42578125" style="1" customWidth="1"/>
    <col min="1795" max="1795" width="25.42578125" style="1" customWidth="1"/>
    <col min="1796" max="1800" width="10.28515625" style="1" customWidth="1"/>
    <col min="1801" max="2048" width="9.140625" style="1"/>
    <col min="2049" max="2049" width="5.140625" style="1" customWidth="1"/>
    <col min="2050" max="2050" width="12.42578125" style="1" customWidth="1"/>
    <col min="2051" max="2051" width="25.42578125" style="1" customWidth="1"/>
    <col min="2052" max="2056" width="10.28515625" style="1" customWidth="1"/>
    <col min="2057" max="2304" width="9.140625" style="1"/>
    <col min="2305" max="2305" width="5.140625" style="1" customWidth="1"/>
    <col min="2306" max="2306" width="12.42578125" style="1" customWidth="1"/>
    <col min="2307" max="2307" width="25.42578125" style="1" customWidth="1"/>
    <col min="2308" max="2312" width="10.28515625" style="1" customWidth="1"/>
    <col min="2313" max="2560" width="9.140625" style="1"/>
    <col min="2561" max="2561" width="5.140625" style="1" customWidth="1"/>
    <col min="2562" max="2562" width="12.42578125" style="1" customWidth="1"/>
    <col min="2563" max="2563" width="25.42578125" style="1" customWidth="1"/>
    <col min="2564" max="2568" width="10.28515625" style="1" customWidth="1"/>
    <col min="2569" max="2816" width="9.140625" style="1"/>
    <col min="2817" max="2817" width="5.140625" style="1" customWidth="1"/>
    <col min="2818" max="2818" width="12.42578125" style="1" customWidth="1"/>
    <col min="2819" max="2819" width="25.42578125" style="1" customWidth="1"/>
    <col min="2820" max="2824" width="10.28515625" style="1" customWidth="1"/>
    <col min="2825" max="3072" width="9.140625" style="1"/>
    <col min="3073" max="3073" width="5.140625" style="1" customWidth="1"/>
    <col min="3074" max="3074" width="12.42578125" style="1" customWidth="1"/>
    <col min="3075" max="3075" width="25.42578125" style="1" customWidth="1"/>
    <col min="3076" max="3080" width="10.28515625" style="1" customWidth="1"/>
    <col min="3081" max="3328" width="9.140625" style="1"/>
    <col min="3329" max="3329" width="5.140625" style="1" customWidth="1"/>
    <col min="3330" max="3330" width="12.42578125" style="1" customWidth="1"/>
    <col min="3331" max="3331" width="25.42578125" style="1" customWidth="1"/>
    <col min="3332" max="3336" width="10.28515625" style="1" customWidth="1"/>
    <col min="3337" max="3584" width="9.140625" style="1"/>
    <col min="3585" max="3585" width="5.140625" style="1" customWidth="1"/>
    <col min="3586" max="3586" width="12.42578125" style="1" customWidth="1"/>
    <col min="3587" max="3587" width="25.42578125" style="1" customWidth="1"/>
    <col min="3588" max="3592" width="10.28515625" style="1" customWidth="1"/>
    <col min="3593" max="3840" width="9.140625" style="1"/>
    <col min="3841" max="3841" width="5.140625" style="1" customWidth="1"/>
    <col min="3842" max="3842" width="12.42578125" style="1" customWidth="1"/>
    <col min="3843" max="3843" width="25.42578125" style="1" customWidth="1"/>
    <col min="3844" max="3848" width="10.28515625" style="1" customWidth="1"/>
    <col min="3849" max="4096" width="9.140625" style="1"/>
    <col min="4097" max="4097" width="5.140625" style="1" customWidth="1"/>
    <col min="4098" max="4098" width="12.42578125" style="1" customWidth="1"/>
    <col min="4099" max="4099" width="25.42578125" style="1" customWidth="1"/>
    <col min="4100" max="4104" width="10.28515625" style="1" customWidth="1"/>
    <col min="4105" max="4352" width="9.140625" style="1"/>
    <col min="4353" max="4353" width="5.140625" style="1" customWidth="1"/>
    <col min="4354" max="4354" width="12.42578125" style="1" customWidth="1"/>
    <col min="4355" max="4355" width="25.42578125" style="1" customWidth="1"/>
    <col min="4356" max="4360" width="10.28515625" style="1" customWidth="1"/>
    <col min="4361" max="4608" width="9.140625" style="1"/>
    <col min="4609" max="4609" width="5.140625" style="1" customWidth="1"/>
    <col min="4610" max="4610" width="12.42578125" style="1" customWidth="1"/>
    <col min="4611" max="4611" width="25.42578125" style="1" customWidth="1"/>
    <col min="4612" max="4616" width="10.28515625" style="1" customWidth="1"/>
    <col min="4617" max="4864" width="9.140625" style="1"/>
    <col min="4865" max="4865" width="5.140625" style="1" customWidth="1"/>
    <col min="4866" max="4866" width="12.42578125" style="1" customWidth="1"/>
    <col min="4867" max="4867" width="25.42578125" style="1" customWidth="1"/>
    <col min="4868" max="4872" width="10.28515625" style="1" customWidth="1"/>
    <col min="4873" max="5120" width="9.140625" style="1"/>
    <col min="5121" max="5121" width="5.140625" style="1" customWidth="1"/>
    <col min="5122" max="5122" width="12.42578125" style="1" customWidth="1"/>
    <col min="5123" max="5123" width="25.42578125" style="1" customWidth="1"/>
    <col min="5124" max="5128" width="10.28515625" style="1" customWidth="1"/>
    <col min="5129" max="5376" width="9.140625" style="1"/>
    <col min="5377" max="5377" width="5.140625" style="1" customWidth="1"/>
    <col min="5378" max="5378" width="12.42578125" style="1" customWidth="1"/>
    <col min="5379" max="5379" width="25.42578125" style="1" customWidth="1"/>
    <col min="5380" max="5384" width="10.28515625" style="1" customWidth="1"/>
    <col min="5385" max="5632" width="9.140625" style="1"/>
    <col min="5633" max="5633" width="5.140625" style="1" customWidth="1"/>
    <col min="5634" max="5634" width="12.42578125" style="1" customWidth="1"/>
    <col min="5635" max="5635" width="25.42578125" style="1" customWidth="1"/>
    <col min="5636" max="5640" width="10.28515625" style="1" customWidth="1"/>
    <col min="5641" max="5888" width="9.140625" style="1"/>
    <col min="5889" max="5889" width="5.140625" style="1" customWidth="1"/>
    <col min="5890" max="5890" width="12.42578125" style="1" customWidth="1"/>
    <col min="5891" max="5891" width="25.42578125" style="1" customWidth="1"/>
    <col min="5892" max="5896" width="10.28515625" style="1" customWidth="1"/>
    <col min="5897" max="6144" width="9.140625" style="1"/>
    <col min="6145" max="6145" width="5.140625" style="1" customWidth="1"/>
    <col min="6146" max="6146" width="12.42578125" style="1" customWidth="1"/>
    <col min="6147" max="6147" width="25.42578125" style="1" customWidth="1"/>
    <col min="6148" max="6152" width="10.28515625" style="1" customWidth="1"/>
    <col min="6153" max="6400" width="9.140625" style="1"/>
    <col min="6401" max="6401" width="5.140625" style="1" customWidth="1"/>
    <col min="6402" max="6402" width="12.42578125" style="1" customWidth="1"/>
    <col min="6403" max="6403" width="25.42578125" style="1" customWidth="1"/>
    <col min="6404" max="6408" width="10.28515625" style="1" customWidth="1"/>
    <col min="6409" max="6656" width="9.140625" style="1"/>
    <col min="6657" max="6657" width="5.140625" style="1" customWidth="1"/>
    <col min="6658" max="6658" width="12.42578125" style="1" customWidth="1"/>
    <col min="6659" max="6659" width="25.42578125" style="1" customWidth="1"/>
    <col min="6660" max="6664" width="10.28515625" style="1" customWidth="1"/>
    <col min="6665" max="6912" width="9.140625" style="1"/>
    <col min="6913" max="6913" width="5.140625" style="1" customWidth="1"/>
    <col min="6914" max="6914" width="12.42578125" style="1" customWidth="1"/>
    <col min="6915" max="6915" width="25.42578125" style="1" customWidth="1"/>
    <col min="6916" max="6920" width="10.28515625" style="1" customWidth="1"/>
    <col min="6921" max="7168" width="9.140625" style="1"/>
    <col min="7169" max="7169" width="5.140625" style="1" customWidth="1"/>
    <col min="7170" max="7170" width="12.42578125" style="1" customWidth="1"/>
    <col min="7171" max="7171" width="25.42578125" style="1" customWidth="1"/>
    <col min="7172" max="7176" width="10.28515625" style="1" customWidth="1"/>
    <col min="7177" max="7424" width="9.140625" style="1"/>
    <col min="7425" max="7425" width="5.140625" style="1" customWidth="1"/>
    <col min="7426" max="7426" width="12.42578125" style="1" customWidth="1"/>
    <col min="7427" max="7427" width="25.42578125" style="1" customWidth="1"/>
    <col min="7428" max="7432" width="10.28515625" style="1" customWidth="1"/>
    <col min="7433" max="7680" width="9.140625" style="1"/>
    <col min="7681" max="7681" width="5.140625" style="1" customWidth="1"/>
    <col min="7682" max="7682" width="12.42578125" style="1" customWidth="1"/>
    <col min="7683" max="7683" width="25.42578125" style="1" customWidth="1"/>
    <col min="7684" max="7688" width="10.28515625" style="1" customWidth="1"/>
    <col min="7689" max="7936" width="9.140625" style="1"/>
    <col min="7937" max="7937" width="5.140625" style="1" customWidth="1"/>
    <col min="7938" max="7938" width="12.42578125" style="1" customWidth="1"/>
    <col min="7939" max="7939" width="25.42578125" style="1" customWidth="1"/>
    <col min="7940" max="7944" width="10.28515625" style="1" customWidth="1"/>
    <col min="7945" max="8192" width="9.140625" style="1"/>
    <col min="8193" max="8193" width="5.140625" style="1" customWidth="1"/>
    <col min="8194" max="8194" width="12.42578125" style="1" customWidth="1"/>
    <col min="8195" max="8195" width="25.42578125" style="1" customWidth="1"/>
    <col min="8196" max="8200" width="10.28515625" style="1" customWidth="1"/>
    <col min="8201" max="8448" width="9.140625" style="1"/>
    <col min="8449" max="8449" width="5.140625" style="1" customWidth="1"/>
    <col min="8450" max="8450" width="12.42578125" style="1" customWidth="1"/>
    <col min="8451" max="8451" width="25.42578125" style="1" customWidth="1"/>
    <col min="8452" max="8456" width="10.28515625" style="1" customWidth="1"/>
    <col min="8457" max="8704" width="9.140625" style="1"/>
    <col min="8705" max="8705" width="5.140625" style="1" customWidth="1"/>
    <col min="8706" max="8706" width="12.42578125" style="1" customWidth="1"/>
    <col min="8707" max="8707" width="25.42578125" style="1" customWidth="1"/>
    <col min="8708" max="8712" width="10.28515625" style="1" customWidth="1"/>
    <col min="8713" max="8960" width="9.140625" style="1"/>
    <col min="8961" max="8961" width="5.140625" style="1" customWidth="1"/>
    <col min="8962" max="8962" width="12.42578125" style="1" customWidth="1"/>
    <col min="8963" max="8963" width="25.42578125" style="1" customWidth="1"/>
    <col min="8964" max="8968" width="10.28515625" style="1" customWidth="1"/>
    <col min="8969" max="9216" width="9.140625" style="1"/>
    <col min="9217" max="9217" width="5.140625" style="1" customWidth="1"/>
    <col min="9218" max="9218" width="12.42578125" style="1" customWidth="1"/>
    <col min="9219" max="9219" width="25.42578125" style="1" customWidth="1"/>
    <col min="9220" max="9224" width="10.28515625" style="1" customWidth="1"/>
    <col min="9225" max="9472" width="9.140625" style="1"/>
    <col min="9473" max="9473" width="5.140625" style="1" customWidth="1"/>
    <col min="9474" max="9474" width="12.42578125" style="1" customWidth="1"/>
    <col min="9475" max="9475" width="25.42578125" style="1" customWidth="1"/>
    <col min="9476" max="9480" width="10.28515625" style="1" customWidth="1"/>
    <col min="9481" max="9728" width="9.140625" style="1"/>
    <col min="9729" max="9729" width="5.140625" style="1" customWidth="1"/>
    <col min="9730" max="9730" width="12.42578125" style="1" customWidth="1"/>
    <col min="9731" max="9731" width="25.42578125" style="1" customWidth="1"/>
    <col min="9732" max="9736" width="10.28515625" style="1" customWidth="1"/>
    <col min="9737" max="9984" width="9.140625" style="1"/>
    <col min="9985" max="9985" width="5.140625" style="1" customWidth="1"/>
    <col min="9986" max="9986" width="12.42578125" style="1" customWidth="1"/>
    <col min="9987" max="9987" width="25.42578125" style="1" customWidth="1"/>
    <col min="9988" max="9992" width="10.28515625" style="1" customWidth="1"/>
    <col min="9993" max="10240" width="9.140625" style="1"/>
    <col min="10241" max="10241" width="5.140625" style="1" customWidth="1"/>
    <col min="10242" max="10242" width="12.42578125" style="1" customWidth="1"/>
    <col min="10243" max="10243" width="25.42578125" style="1" customWidth="1"/>
    <col min="10244" max="10248" width="10.28515625" style="1" customWidth="1"/>
    <col min="10249" max="10496" width="9.140625" style="1"/>
    <col min="10497" max="10497" width="5.140625" style="1" customWidth="1"/>
    <col min="10498" max="10498" width="12.42578125" style="1" customWidth="1"/>
    <col min="10499" max="10499" width="25.42578125" style="1" customWidth="1"/>
    <col min="10500" max="10504" width="10.28515625" style="1" customWidth="1"/>
    <col min="10505" max="10752" width="9.140625" style="1"/>
    <col min="10753" max="10753" width="5.140625" style="1" customWidth="1"/>
    <col min="10754" max="10754" width="12.42578125" style="1" customWidth="1"/>
    <col min="10755" max="10755" width="25.42578125" style="1" customWidth="1"/>
    <col min="10756" max="10760" width="10.28515625" style="1" customWidth="1"/>
    <col min="10761" max="11008" width="9.140625" style="1"/>
    <col min="11009" max="11009" width="5.140625" style="1" customWidth="1"/>
    <col min="11010" max="11010" width="12.42578125" style="1" customWidth="1"/>
    <col min="11011" max="11011" width="25.42578125" style="1" customWidth="1"/>
    <col min="11012" max="11016" width="10.28515625" style="1" customWidth="1"/>
    <col min="11017" max="11264" width="9.140625" style="1"/>
    <col min="11265" max="11265" width="5.140625" style="1" customWidth="1"/>
    <col min="11266" max="11266" width="12.42578125" style="1" customWidth="1"/>
    <col min="11267" max="11267" width="25.42578125" style="1" customWidth="1"/>
    <col min="11268" max="11272" width="10.28515625" style="1" customWidth="1"/>
    <col min="11273" max="11520" width="9.140625" style="1"/>
    <col min="11521" max="11521" width="5.140625" style="1" customWidth="1"/>
    <col min="11522" max="11522" width="12.42578125" style="1" customWidth="1"/>
    <col min="11523" max="11523" width="25.42578125" style="1" customWidth="1"/>
    <col min="11524" max="11528" width="10.28515625" style="1" customWidth="1"/>
    <col min="11529" max="11776" width="9.140625" style="1"/>
    <col min="11777" max="11777" width="5.140625" style="1" customWidth="1"/>
    <col min="11778" max="11778" width="12.42578125" style="1" customWidth="1"/>
    <col min="11779" max="11779" width="25.42578125" style="1" customWidth="1"/>
    <col min="11780" max="11784" width="10.28515625" style="1" customWidth="1"/>
    <col min="11785" max="12032" width="9.140625" style="1"/>
    <col min="12033" max="12033" width="5.140625" style="1" customWidth="1"/>
    <col min="12034" max="12034" width="12.42578125" style="1" customWidth="1"/>
    <col min="12035" max="12035" width="25.42578125" style="1" customWidth="1"/>
    <col min="12036" max="12040" width="10.28515625" style="1" customWidth="1"/>
    <col min="12041" max="12288" width="9.140625" style="1"/>
    <col min="12289" max="12289" width="5.140625" style="1" customWidth="1"/>
    <col min="12290" max="12290" width="12.42578125" style="1" customWidth="1"/>
    <col min="12291" max="12291" width="25.42578125" style="1" customWidth="1"/>
    <col min="12292" max="12296" width="10.28515625" style="1" customWidth="1"/>
    <col min="12297" max="12544" width="9.140625" style="1"/>
    <col min="12545" max="12545" width="5.140625" style="1" customWidth="1"/>
    <col min="12546" max="12546" width="12.42578125" style="1" customWidth="1"/>
    <col min="12547" max="12547" width="25.42578125" style="1" customWidth="1"/>
    <col min="12548" max="12552" width="10.28515625" style="1" customWidth="1"/>
    <col min="12553" max="12800" width="9.140625" style="1"/>
    <col min="12801" max="12801" width="5.140625" style="1" customWidth="1"/>
    <col min="12802" max="12802" width="12.42578125" style="1" customWidth="1"/>
    <col min="12803" max="12803" width="25.42578125" style="1" customWidth="1"/>
    <col min="12804" max="12808" width="10.28515625" style="1" customWidth="1"/>
    <col min="12809" max="13056" width="9.140625" style="1"/>
    <col min="13057" max="13057" width="5.140625" style="1" customWidth="1"/>
    <col min="13058" max="13058" width="12.42578125" style="1" customWidth="1"/>
    <col min="13059" max="13059" width="25.42578125" style="1" customWidth="1"/>
    <col min="13060" max="13064" width="10.28515625" style="1" customWidth="1"/>
    <col min="13065" max="13312" width="9.140625" style="1"/>
    <col min="13313" max="13313" width="5.140625" style="1" customWidth="1"/>
    <col min="13314" max="13314" width="12.42578125" style="1" customWidth="1"/>
    <col min="13315" max="13315" width="25.42578125" style="1" customWidth="1"/>
    <col min="13316" max="13320" width="10.28515625" style="1" customWidth="1"/>
    <col min="13321" max="13568" width="9.140625" style="1"/>
    <col min="13569" max="13569" width="5.140625" style="1" customWidth="1"/>
    <col min="13570" max="13570" width="12.42578125" style="1" customWidth="1"/>
    <col min="13571" max="13571" width="25.42578125" style="1" customWidth="1"/>
    <col min="13572" max="13576" width="10.28515625" style="1" customWidth="1"/>
    <col min="13577" max="13824" width="9.140625" style="1"/>
    <col min="13825" max="13825" width="5.140625" style="1" customWidth="1"/>
    <col min="13826" max="13826" width="12.42578125" style="1" customWidth="1"/>
    <col min="13827" max="13827" width="25.42578125" style="1" customWidth="1"/>
    <col min="13828" max="13832" width="10.28515625" style="1" customWidth="1"/>
    <col min="13833" max="14080" width="9.140625" style="1"/>
    <col min="14081" max="14081" width="5.140625" style="1" customWidth="1"/>
    <col min="14082" max="14082" width="12.42578125" style="1" customWidth="1"/>
    <col min="14083" max="14083" width="25.42578125" style="1" customWidth="1"/>
    <col min="14084" max="14088" width="10.28515625" style="1" customWidth="1"/>
    <col min="14089" max="14336" width="9.140625" style="1"/>
    <col min="14337" max="14337" width="5.140625" style="1" customWidth="1"/>
    <col min="14338" max="14338" width="12.42578125" style="1" customWidth="1"/>
    <col min="14339" max="14339" width="25.42578125" style="1" customWidth="1"/>
    <col min="14340" max="14344" width="10.28515625" style="1" customWidth="1"/>
    <col min="14345" max="14592" width="9.140625" style="1"/>
    <col min="14593" max="14593" width="5.140625" style="1" customWidth="1"/>
    <col min="14594" max="14594" width="12.42578125" style="1" customWidth="1"/>
    <col min="14595" max="14595" width="25.42578125" style="1" customWidth="1"/>
    <col min="14596" max="14600" width="10.28515625" style="1" customWidth="1"/>
    <col min="14601" max="14848" width="9.140625" style="1"/>
    <col min="14849" max="14849" width="5.140625" style="1" customWidth="1"/>
    <col min="14850" max="14850" width="12.42578125" style="1" customWidth="1"/>
    <col min="14851" max="14851" width="25.42578125" style="1" customWidth="1"/>
    <col min="14852" max="14856" width="10.28515625" style="1" customWidth="1"/>
    <col min="14857" max="15104" width="9.140625" style="1"/>
    <col min="15105" max="15105" width="5.140625" style="1" customWidth="1"/>
    <col min="15106" max="15106" width="12.42578125" style="1" customWidth="1"/>
    <col min="15107" max="15107" width="25.42578125" style="1" customWidth="1"/>
    <col min="15108" max="15112" width="10.28515625" style="1" customWidth="1"/>
    <col min="15113" max="15360" width="9.140625" style="1"/>
    <col min="15361" max="15361" width="5.140625" style="1" customWidth="1"/>
    <col min="15362" max="15362" width="12.42578125" style="1" customWidth="1"/>
    <col min="15363" max="15363" width="25.42578125" style="1" customWidth="1"/>
    <col min="15364" max="15368" width="10.28515625" style="1" customWidth="1"/>
    <col min="15369" max="15616" width="9.140625" style="1"/>
    <col min="15617" max="15617" width="5.140625" style="1" customWidth="1"/>
    <col min="15618" max="15618" width="12.42578125" style="1" customWidth="1"/>
    <col min="15619" max="15619" width="25.42578125" style="1" customWidth="1"/>
    <col min="15620" max="15624" width="10.28515625" style="1" customWidth="1"/>
    <col min="15625" max="15872" width="9.140625" style="1"/>
    <col min="15873" max="15873" width="5.140625" style="1" customWidth="1"/>
    <col min="15874" max="15874" width="12.42578125" style="1" customWidth="1"/>
    <col min="15875" max="15875" width="25.42578125" style="1" customWidth="1"/>
    <col min="15876" max="15880" width="10.28515625" style="1" customWidth="1"/>
    <col min="15881" max="16128" width="9.140625" style="1"/>
    <col min="16129" max="16129" width="5.140625" style="1" customWidth="1"/>
    <col min="16130" max="16130" width="12.42578125" style="1" customWidth="1"/>
    <col min="16131" max="16131" width="25.42578125" style="1" customWidth="1"/>
    <col min="16132" max="16136" width="10.28515625" style="1" customWidth="1"/>
    <col min="16137" max="16384" width="9.140625" style="1"/>
  </cols>
  <sheetData>
    <row r="1" spans="1:44" ht="14.25" hidden="1" customHeight="1" x14ac:dyDescent="0.2">
      <c r="A1" s="311"/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</row>
    <row r="2" spans="1:44" ht="6.75" hidden="1" customHeight="1" x14ac:dyDescent="0.2">
      <c r="A2" s="311"/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</row>
    <row r="3" spans="1:44" ht="2.25" customHeight="1" x14ac:dyDescent="0.2">
      <c r="A3" s="312"/>
      <c r="B3" s="313"/>
      <c r="C3" s="314"/>
      <c r="D3" s="315"/>
      <c r="E3" s="315"/>
      <c r="F3" s="315"/>
      <c r="G3" s="315"/>
      <c r="H3" s="315"/>
      <c r="I3" s="12"/>
      <c r="J3" s="12"/>
      <c r="K3" s="12"/>
      <c r="L3" s="12"/>
      <c r="M3" s="12"/>
      <c r="N3" s="22"/>
      <c r="O3" s="22"/>
    </row>
    <row r="4" spans="1:44" ht="7.5" hidden="1" customHeight="1" x14ac:dyDescent="0.2">
      <c r="A4" s="312"/>
      <c r="B4" s="313"/>
      <c r="C4" s="328"/>
      <c r="D4" s="329"/>
      <c r="E4" s="329"/>
      <c r="F4" s="329"/>
      <c r="G4" s="329"/>
      <c r="H4" s="329"/>
      <c r="I4" s="13"/>
      <c r="J4" s="13"/>
      <c r="K4" s="13"/>
      <c r="L4" s="13"/>
      <c r="M4" s="13"/>
    </row>
    <row r="5" spans="1:44" ht="14.25" customHeight="1" x14ac:dyDescent="0.25">
      <c r="A5" s="56"/>
      <c r="B5" s="57"/>
      <c r="C5" s="57"/>
      <c r="D5" s="57"/>
      <c r="E5" s="57"/>
      <c r="F5" s="57"/>
      <c r="G5" s="57"/>
      <c r="H5" s="57"/>
      <c r="I5" s="14"/>
      <c r="J5" s="14"/>
      <c r="K5" s="14"/>
      <c r="L5" s="14"/>
      <c r="M5" s="14"/>
      <c r="N5" s="303" t="s">
        <v>23</v>
      </c>
      <c r="O5" s="304"/>
      <c r="P5" s="304"/>
      <c r="Q5" s="304"/>
      <c r="R5" s="304"/>
    </row>
    <row r="6" spans="1:44" ht="11.25" customHeight="1" x14ac:dyDescent="0.2">
      <c r="A6" s="332" t="s">
        <v>128</v>
      </c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05" t="s">
        <v>94</v>
      </c>
      <c r="O6" s="306"/>
      <c r="P6" s="306"/>
      <c r="Q6" s="306"/>
      <c r="R6" s="306"/>
    </row>
    <row r="7" spans="1:44" ht="13.5" customHeight="1" x14ac:dyDescent="0.2">
      <c r="A7" s="332"/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06"/>
      <c r="O7" s="306"/>
      <c r="P7" s="306"/>
      <c r="Q7" s="306"/>
      <c r="R7" s="306"/>
    </row>
    <row r="8" spans="1:44" ht="24" customHeight="1" x14ac:dyDescent="0.2">
      <c r="A8" s="332"/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06"/>
      <c r="O8" s="306"/>
      <c r="P8" s="306"/>
      <c r="Q8" s="306"/>
      <c r="R8" s="306"/>
    </row>
    <row r="9" spans="1:44" ht="18.75" customHeight="1" x14ac:dyDescent="0.25">
      <c r="A9" s="332"/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07" t="s">
        <v>95</v>
      </c>
      <c r="O9" s="304"/>
      <c r="P9" s="304"/>
      <c r="Q9" s="304"/>
      <c r="R9" s="304"/>
      <c r="AB9" s="74"/>
    </row>
    <row r="10" spans="1:44" ht="25.5" customHeight="1" thickBot="1" x14ac:dyDescent="0.3">
      <c r="A10" s="322"/>
      <c r="B10" s="323"/>
      <c r="C10" s="323"/>
      <c r="D10" s="323"/>
      <c r="E10" s="323"/>
      <c r="F10" s="323"/>
      <c r="G10" s="323"/>
      <c r="H10" s="323"/>
      <c r="I10" s="15"/>
      <c r="J10" s="15"/>
      <c r="K10" s="15"/>
      <c r="L10" s="15"/>
      <c r="M10" s="15"/>
      <c r="U10" s="334">
        <v>2729.3926178539882</v>
      </c>
      <c r="V10" s="334"/>
      <c r="W10" s="67" t="s">
        <v>24</v>
      </c>
      <c r="AB10" s="78"/>
    </row>
    <row r="11" spans="1:44" ht="81.599999999999994" customHeight="1" thickBot="1" x14ac:dyDescent="0.3">
      <c r="A11" s="324" t="s">
        <v>18</v>
      </c>
      <c r="B11" s="326" t="s">
        <v>6</v>
      </c>
      <c r="C11" s="330" t="s">
        <v>7</v>
      </c>
      <c r="D11" s="319" t="s">
        <v>97</v>
      </c>
      <c r="E11" s="320"/>
      <c r="F11" s="320"/>
      <c r="G11" s="320"/>
      <c r="H11" s="321"/>
      <c r="I11" s="316" t="s">
        <v>30</v>
      </c>
      <c r="J11" s="317"/>
      <c r="K11" s="317"/>
      <c r="L11" s="317"/>
      <c r="M11" s="318"/>
      <c r="N11" s="308" t="s">
        <v>83</v>
      </c>
      <c r="O11" s="309"/>
      <c r="P11" s="309"/>
      <c r="Q11" s="309"/>
      <c r="R11" s="310"/>
      <c r="S11" s="335" t="s">
        <v>84</v>
      </c>
      <c r="T11" s="336"/>
      <c r="U11" s="336"/>
      <c r="V11" s="336"/>
      <c r="W11" s="336"/>
      <c r="AB11" s="74"/>
    </row>
    <row r="12" spans="1:44" ht="51.75" customHeight="1" thickBot="1" x14ac:dyDescent="0.3">
      <c r="A12" s="325"/>
      <c r="B12" s="327"/>
      <c r="C12" s="331"/>
      <c r="D12" s="29" t="s">
        <v>0</v>
      </c>
      <c r="E12" s="30" t="s">
        <v>1</v>
      </c>
      <c r="F12" s="30" t="s">
        <v>2</v>
      </c>
      <c r="G12" s="47" t="s">
        <v>3</v>
      </c>
      <c r="H12" s="46" t="s">
        <v>8</v>
      </c>
      <c r="I12" s="31" t="s">
        <v>0</v>
      </c>
      <c r="J12" s="32" t="s">
        <v>1</v>
      </c>
      <c r="K12" s="32" t="s">
        <v>2</v>
      </c>
      <c r="L12" s="33" t="s">
        <v>3</v>
      </c>
      <c r="M12" s="52" t="s">
        <v>8</v>
      </c>
      <c r="N12" s="230" t="s">
        <v>0</v>
      </c>
      <c r="O12" s="231" t="s">
        <v>1</v>
      </c>
      <c r="P12" s="231" t="s">
        <v>2</v>
      </c>
      <c r="Q12" s="232" t="s">
        <v>3</v>
      </c>
      <c r="R12" s="52" t="s">
        <v>8</v>
      </c>
      <c r="S12" s="34" t="s">
        <v>0</v>
      </c>
      <c r="T12" s="32" t="s">
        <v>1</v>
      </c>
      <c r="U12" s="32" t="s">
        <v>2</v>
      </c>
      <c r="V12" s="33" t="s">
        <v>3</v>
      </c>
      <c r="W12" s="58" t="s">
        <v>8</v>
      </c>
      <c r="AC12" s="75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</row>
    <row r="13" spans="1:44" ht="14.25" customHeight="1" thickBot="1" x14ac:dyDescent="0.3">
      <c r="A13" s="23">
        <v>1</v>
      </c>
      <c r="B13" s="24">
        <v>2</v>
      </c>
      <c r="C13" s="25">
        <v>3</v>
      </c>
      <c r="D13" s="26">
        <v>4</v>
      </c>
      <c r="E13" s="27">
        <v>5</v>
      </c>
      <c r="F13" s="27">
        <v>6</v>
      </c>
      <c r="G13" s="28">
        <v>7</v>
      </c>
      <c r="H13" s="48">
        <v>8</v>
      </c>
      <c r="I13" s="49">
        <v>9</v>
      </c>
      <c r="J13" s="50">
        <v>10</v>
      </c>
      <c r="K13" s="50">
        <v>11</v>
      </c>
      <c r="L13" s="51">
        <v>12</v>
      </c>
      <c r="M13" s="53">
        <v>13</v>
      </c>
      <c r="N13" s="49">
        <v>14</v>
      </c>
      <c r="O13" s="50">
        <v>15</v>
      </c>
      <c r="P13" s="50">
        <v>16</v>
      </c>
      <c r="Q13" s="233">
        <v>17</v>
      </c>
      <c r="R13" s="53">
        <v>18</v>
      </c>
      <c r="S13" s="222">
        <v>32</v>
      </c>
      <c r="T13" s="50">
        <v>33</v>
      </c>
      <c r="U13" s="50">
        <v>34</v>
      </c>
      <c r="V13" s="51">
        <v>35</v>
      </c>
      <c r="W13" s="53">
        <v>36</v>
      </c>
      <c r="Y13" s="72" t="s">
        <v>34</v>
      </c>
      <c r="Z13" s="73" t="s">
        <v>35</v>
      </c>
      <c r="AA13" s="294">
        <v>272.47568999999999</v>
      </c>
      <c r="AB13" s="81"/>
      <c r="AC13" s="79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</row>
    <row r="14" spans="1:44" ht="13.5" customHeight="1" x14ac:dyDescent="0.25">
      <c r="A14" s="345" t="s">
        <v>45</v>
      </c>
      <c r="B14" s="346"/>
      <c r="C14" s="346"/>
      <c r="D14" s="19"/>
      <c r="E14" s="20"/>
      <c r="F14" s="20"/>
      <c r="G14" s="20"/>
      <c r="H14" s="21"/>
      <c r="I14" s="19"/>
      <c r="J14" s="20"/>
      <c r="K14" s="20"/>
      <c r="L14" s="20"/>
      <c r="M14" s="21"/>
      <c r="N14" s="38"/>
      <c r="O14" s="39"/>
      <c r="P14" s="39"/>
      <c r="Q14" s="39"/>
      <c r="R14" s="40"/>
      <c r="S14" s="39"/>
      <c r="T14" s="39"/>
      <c r="U14" s="39"/>
      <c r="V14" s="39"/>
      <c r="W14" s="40"/>
      <c r="Y14" s="76"/>
      <c r="Z14" s="77" t="s">
        <v>40</v>
      </c>
      <c r="AA14" s="295">
        <v>272.47568999999999</v>
      </c>
      <c r="AB14" s="81"/>
      <c r="AC14" s="80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</row>
    <row r="15" spans="1:44" ht="24" customHeight="1" x14ac:dyDescent="0.25">
      <c r="A15" s="8">
        <v>1</v>
      </c>
      <c r="B15" s="59" t="s">
        <v>31</v>
      </c>
      <c r="C15" s="6" t="s">
        <v>124</v>
      </c>
      <c r="D15" s="142">
        <v>2730.0551999999998</v>
      </c>
      <c r="E15" s="94"/>
      <c r="F15" s="94"/>
      <c r="G15" s="95"/>
      <c r="H15" s="96">
        <v>2730.0551999999998</v>
      </c>
      <c r="I15" s="93">
        <v>306.06</v>
      </c>
      <c r="J15" s="94"/>
      <c r="K15" s="94"/>
      <c r="L15" s="95"/>
      <c r="M15" s="96">
        <v>306.06</v>
      </c>
      <c r="N15" s="229">
        <v>2319.9348</v>
      </c>
      <c r="O15" s="137"/>
      <c r="P15" s="137"/>
      <c r="Q15" s="137"/>
      <c r="R15" s="96">
        <v>2319.9348</v>
      </c>
      <c r="S15" s="136">
        <v>2319.9348</v>
      </c>
      <c r="T15" s="137"/>
      <c r="U15" s="137"/>
      <c r="V15" s="137"/>
      <c r="W15" s="96">
        <v>2319.9348</v>
      </c>
      <c r="Y15" s="72" t="s">
        <v>85</v>
      </c>
      <c r="Z15" s="73" t="s">
        <v>35</v>
      </c>
      <c r="AA15" s="294">
        <v>2888.8267935313897</v>
      </c>
      <c r="AB15" s="81"/>
      <c r="AC15" s="82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</row>
    <row r="16" spans="1:44" ht="23.25" customHeight="1" thickBot="1" x14ac:dyDescent="0.3">
      <c r="A16" s="9">
        <v>2</v>
      </c>
      <c r="B16" s="3" t="s">
        <v>17</v>
      </c>
      <c r="C16" s="60" t="s">
        <v>51</v>
      </c>
      <c r="D16" s="97">
        <v>2730.0551999999998</v>
      </c>
      <c r="E16" s="98"/>
      <c r="F16" s="98"/>
      <c r="G16" s="98"/>
      <c r="H16" s="99">
        <v>2730.0551999999998</v>
      </c>
      <c r="I16" s="97">
        <v>306.06</v>
      </c>
      <c r="J16" s="98"/>
      <c r="K16" s="98"/>
      <c r="L16" s="98"/>
      <c r="M16" s="99">
        <v>306.06</v>
      </c>
      <c r="N16" s="97">
        <v>2319.9348</v>
      </c>
      <c r="O16" s="98"/>
      <c r="P16" s="98"/>
      <c r="Q16" s="98"/>
      <c r="R16" s="99">
        <v>2319.9348</v>
      </c>
      <c r="S16" s="112">
        <v>2319.9348</v>
      </c>
      <c r="T16" s="98"/>
      <c r="U16" s="98"/>
      <c r="V16" s="98"/>
      <c r="W16" s="99">
        <v>2319.9348</v>
      </c>
      <c r="Y16" s="72"/>
      <c r="Z16" s="77" t="s">
        <v>52</v>
      </c>
      <c r="AA16" s="295">
        <v>2729.3926178539882</v>
      </c>
      <c r="AB16" s="81"/>
      <c r="AC16" s="82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</row>
    <row r="17" spans="1:44" ht="26.25" customHeight="1" x14ac:dyDescent="0.25">
      <c r="A17" s="345" t="s">
        <v>26</v>
      </c>
      <c r="B17" s="346"/>
      <c r="C17" s="346"/>
      <c r="D17" s="100"/>
      <c r="E17" s="101"/>
      <c r="F17" s="101"/>
      <c r="G17" s="101"/>
      <c r="H17" s="102"/>
      <c r="I17" s="100"/>
      <c r="J17" s="101"/>
      <c r="K17" s="101"/>
      <c r="L17" s="101"/>
      <c r="M17" s="102"/>
      <c r="N17" s="100"/>
      <c r="O17" s="101"/>
      <c r="P17" s="101"/>
      <c r="Q17" s="101"/>
      <c r="R17" s="102"/>
      <c r="S17" s="101"/>
      <c r="T17" s="101"/>
      <c r="U17" s="101"/>
      <c r="V17" s="101"/>
      <c r="W17" s="102"/>
      <c r="Y17" s="72"/>
      <c r="Z17" s="77" t="s">
        <v>53</v>
      </c>
      <c r="AA17" s="295">
        <v>159.43417567740153</v>
      </c>
      <c r="AB17" s="290">
        <v>159.43417567740187</v>
      </c>
      <c r="AC17" s="82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</row>
    <row r="18" spans="1:44" ht="23.25" customHeight="1" x14ac:dyDescent="0.2">
      <c r="A18" s="8">
        <v>3</v>
      </c>
      <c r="B18" s="59" t="s">
        <v>31</v>
      </c>
      <c r="C18" s="68" t="s">
        <v>49</v>
      </c>
      <c r="D18" s="93">
        <v>0</v>
      </c>
      <c r="E18" s="94"/>
      <c r="F18" s="94"/>
      <c r="G18" s="95"/>
      <c r="H18" s="96">
        <v>0</v>
      </c>
      <c r="I18" s="93">
        <v>0</v>
      </c>
      <c r="J18" s="94"/>
      <c r="K18" s="94"/>
      <c r="L18" s="95"/>
      <c r="M18" s="96">
        <v>0</v>
      </c>
      <c r="N18" s="93">
        <v>0</v>
      </c>
      <c r="O18" s="94"/>
      <c r="P18" s="94"/>
      <c r="Q18" s="95"/>
      <c r="R18" s="96">
        <v>0</v>
      </c>
      <c r="S18" s="223">
        <v>0</v>
      </c>
      <c r="T18" s="94"/>
      <c r="U18" s="94"/>
      <c r="V18" s="95"/>
      <c r="W18" s="96">
        <v>0</v>
      </c>
      <c r="Y18" s="297" t="s">
        <v>36</v>
      </c>
      <c r="Z18" s="300" t="s">
        <v>37</v>
      </c>
      <c r="AA18" s="301"/>
      <c r="AB18" s="301"/>
      <c r="AC18" s="302"/>
      <c r="AD18" s="297" t="s">
        <v>126</v>
      </c>
      <c r="AE18" s="300" t="s">
        <v>37</v>
      </c>
      <c r="AF18" s="301"/>
      <c r="AG18" s="301"/>
      <c r="AH18" s="302"/>
      <c r="AI18" s="297" t="s">
        <v>38</v>
      </c>
      <c r="AJ18" s="300" t="s">
        <v>37</v>
      </c>
      <c r="AK18" s="301"/>
      <c r="AL18" s="301"/>
      <c r="AM18" s="302"/>
      <c r="AN18" s="297" t="s">
        <v>39</v>
      </c>
      <c r="AO18" s="300" t="s">
        <v>37</v>
      </c>
      <c r="AP18" s="301"/>
      <c r="AQ18" s="301"/>
      <c r="AR18" s="302"/>
    </row>
    <row r="19" spans="1:44" ht="23.25" customHeight="1" thickBot="1" x14ac:dyDescent="0.25">
      <c r="A19" s="9">
        <v>4</v>
      </c>
      <c r="B19" s="3" t="s">
        <v>17</v>
      </c>
      <c r="C19" s="60" t="s">
        <v>27</v>
      </c>
      <c r="D19" s="97">
        <v>0</v>
      </c>
      <c r="E19" s="98"/>
      <c r="F19" s="98"/>
      <c r="G19" s="103"/>
      <c r="H19" s="99">
        <v>0</v>
      </c>
      <c r="I19" s="97">
        <v>0</v>
      </c>
      <c r="J19" s="98"/>
      <c r="K19" s="98"/>
      <c r="L19" s="103"/>
      <c r="M19" s="99">
        <v>0</v>
      </c>
      <c r="N19" s="97">
        <v>0</v>
      </c>
      <c r="O19" s="98"/>
      <c r="P19" s="98"/>
      <c r="Q19" s="103"/>
      <c r="R19" s="99">
        <v>0</v>
      </c>
      <c r="S19" s="112">
        <v>0</v>
      </c>
      <c r="T19" s="98">
        <v>0</v>
      </c>
      <c r="U19" s="98"/>
      <c r="V19" s="103"/>
      <c r="W19" s="99">
        <v>0</v>
      </c>
      <c r="Y19" s="298"/>
      <c r="Z19" s="83" t="s">
        <v>40</v>
      </c>
      <c r="AA19" s="83" t="s">
        <v>41</v>
      </c>
      <c r="AB19" s="83" t="s">
        <v>42</v>
      </c>
      <c r="AC19" s="83" t="s">
        <v>43</v>
      </c>
      <c r="AD19" s="298"/>
      <c r="AE19" s="83" t="s">
        <v>40</v>
      </c>
      <c r="AF19" s="83" t="s">
        <v>41</v>
      </c>
      <c r="AG19" s="83" t="s">
        <v>42</v>
      </c>
      <c r="AH19" s="83" t="s">
        <v>43</v>
      </c>
      <c r="AI19" s="298"/>
      <c r="AJ19" s="83" t="s">
        <v>40</v>
      </c>
      <c r="AK19" s="83" t="s">
        <v>41</v>
      </c>
      <c r="AL19" s="83" t="s">
        <v>42</v>
      </c>
      <c r="AM19" s="83" t="s">
        <v>43</v>
      </c>
      <c r="AN19" s="298"/>
      <c r="AO19" s="83" t="s">
        <v>40</v>
      </c>
      <c r="AP19" s="83" t="s">
        <v>41</v>
      </c>
      <c r="AQ19" s="83" t="s">
        <v>42</v>
      </c>
      <c r="AR19" s="83" t="s">
        <v>43</v>
      </c>
    </row>
    <row r="20" spans="1:44" ht="23.25" customHeight="1" thickBot="1" x14ac:dyDescent="0.25">
      <c r="A20" s="337" t="s">
        <v>9</v>
      </c>
      <c r="B20" s="338"/>
      <c r="C20" s="339"/>
      <c r="D20" s="100"/>
      <c r="E20" s="101"/>
      <c r="F20" s="101"/>
      <c r="G20" s="101"/>
      <c r="H20" s="104"/>
      <c r="I20" s="100"/>
      <c r="J20" s="101"/>
      <c r="K20" s="101"/>
      <c r="L20" s="101"/>
      <c r="M20" s="104"/>
      <c r="N20" s="100"/>
      <c r="O20" s="101"/>
      <c r="P20" s="101"/>
      <c r="Q20" s="101"/>
      <c r="R20" s="104"/>
      <c r="S20" s="101"/>
      <c r="T20" s="101"/>
      <c r="U20" s="101"/>
      <c r="V20" s="101"/>
      <c r="W20" s="104"/>
      <c r="Y20" s="84">
        <v>3347.5140347799997</v>
      </c>
      <c r="Z20" s="84">
        <v>272.47568999999999</v>
      </c>
      <c r="AA20" s="84">
        <v>0</v>
      </c>
      <c r="AB20" s="84">
        <v>2811.9568559999998</v>
      </c>
      <c r="AC20" s="84">
        <v>263.08148877999975</v>
      </c>
      <c r="AD20" s="84">
        <v>420.8960482</v>
      </c>
      <c r="AE20" s="84">
        <v>74.272000000000006</v>
      </c>
      <c r="AF20" s="84">
        <v>0</v>
      </c>
      <c r="AG20" s="84">
        <v>315.24180000000001</v>
      </c>
      <c r="AH20" s="84">
        <v>31.382248199999992</v>
      </c>
      <c r="AI20" s="291">
        <v>4399.3711093305565</v>
      </c>
      <c r="AJ20" s="292">
        <v>272.47568999999999</v>
      </c>
      <c r="AK20" s="291">
        <v>0</v>
      </c>
      <c r="AL20" s="291">
        <v>3778.6709614507713</v>
      </c>
      <c r="AM20" s="291">
        <v>348.22445787978495</v>
      </c>
      <c r="AN20" s="291">
        <v>3161.3024835313895</v>
      </c>
      <c r="AO20" s="291">
        <v>272.47568999999999</v>
      </c>
      <c r="AP20" s="291">
        <v>0</v>
      </c>
      <c r="AQ20" s="291">
        <v>2645.0696730155396</v>
      </c>
      <c r="AR20" s="291">
        <v>243.75712051585015</v>
      </c>
    </row>
    <row r="21" spans="1:44" ht="22.5" customHeight="1" x14ac:dyDescent="0.2">
      <c r="A21" s="41">
        <v>5</v>
      </c>
      <c r="B21" s="42" t="s">
        <v>31</v>
      </c>
      <c r="C21" s="69" t="s">
        <v>46</v>
      </c>
      <c r="D21" s="92">
        <v>0</v>
      </c>
      <c r="E21" s="105"/>
      <c r="F21" s="105"/>
      <c r="G21" s="106"/>
      <c r="H21" s="107">
        <v>0</v>
      </c>
      <c r="I21" s="92">
        <v>0</v>
      </c>
      <c r="J21" s="105"/>
      <c r="K21" s="105"/>
      <c r="L21" s="106"/>
      <c r="M21" s="107">
        <v>0</v>
      </c>
      <c r="N21" s="119">
        <v>0</v>
      </c>
      <c r="O21" s="105"/>
      <c r="P21" s="105"/>
      <c r="Q21" s="106"/>
      <c r="R21" s="107">
        <v>0</v>
      </c>
      <c r="S21" s="92">
        <v>0</v>
      </c>
      <c r="T21" s="105">
        <v>0</v>
      </c>
      <c r="U21" s="105"/>
      <c r="V21" s="106"/>
      <c r="W21" s="107">
        <v>0</v>
      </c>
    </row>
    <row r="22" spans="1:44" ht="24" customHeight="1" x14ac:dyDescent="0.2">
      <c r="A22" s="9">
        <v>6</v>
      </c>
      <c r="B22" s="3" t="s">
        <v>31</v>
      </c>
      <c r="C22" s="37" t="s">
        <v>47</v>
      </c>
      <c r="D22" s="108"/>
      <c r="E22" s="109"/>
      <c r="F22" s="109"/>
      <c r="G22" s="110">
        <v>0</v>
      </c>
      <c r="H22" s="111">
        <v>0</v>
      </c>
      <c r="I22" s="108"/>
      <c r="J22" s="109"/>
      <c r="K22" s="109"/>
      <c r="L22" s="110">
        <v>0</v>
      </c>
      <c r="M22" s="111">
        <v>0</v>
      </c>
      <c r="N22" s="121"/>
      <c r="O22" s="109"/>
      <c r="P22" s="109"/>
      <c r="Q22" s="110"/>
      <c r="R22" s="111">
        <v>0</v>
      </c>
      <c r="S22" s="108"/>
      <c r="T22" s="109"/>
      <c r="U22" s="109"/>
      <c r="V22" s="110">
        <v>0</v>
      </c>
      <c r="W22" s="111">
        <v>0</v>
      </c>
    </row>
    <row r="23" spans="1:44" ht="23.25" customHeight="1" x14ac:dyDescent="0.2">
      <c r="A23" s="9">
        <v>7</v>
      </c>
      <c r="B23" s="3" t="s">
        <v>31</v>
      </c>
      <c r="C23" s="37" t="s">
        <v>48</v>
      </c>
      <c r="D23" s="108"/>
      <c r="E23" s="109"/>
      <c r="F23" s="109"/>
      <c r="G23" s="110">
        <v>124.7268</v>
      </c>
      <c r="H23" s="111">
        <v>124.7268</v>
      </c>
      <c r="I23" s="108"/>
      <c r="J23" s="109"/>
      <c r="K23" s="109"/>
      <c r="L23" s="110">
        <v>14.52</v>
      </c>
      <c r="M23" s="111">
        <v>14.52</v>
      </c>
      <c r="N23" s="121"/>
      <c r="O23" s="109"/>
      <c r="P23" s="109"/>
      <c r="Q23" s="110">
        <v>109.3356</v>
      </c>
      <c r="R23" s="111">
        <v>109.3356</v>
      </c>
      <c r="S23" s="108"/>
      <c r="T23" s="109"/>
      <c r="U23" s="109"/>
      <c r="V23" s="110">
        <v>109.3356</v>
      </c>
      <c r="W23" s="111">
        <v>109.3356</v>
      </c>
    </row>
    <row r="24" spans="1:44" ht="22.5" hidden="1" customHeight="1" x14ac:dyDescent="0.2">
      <c r="A24" s="9">
        <v>8</v>
      </c>
      <c r="B24" s="3"/>
      <c r="C24" s="37"/>
      <c r="D24" s="108"/>
      <c r="E24" s="109"/>
      <c r="F24" s="109"/>
      <c r="G24" s="110"/>
      <c r="H24" s="111"/>
      <c r="I24" s="108"/>
      <c r="J24" s="109"/>
      <c r="K24" s="109"/>
      <c r="L24" s="110"/>
      <c r="M24" s="111"/>
      <c r="N24" s="121"/>
      <c r="O24" s="109"/>
      <c r="P24" s="109"/>
      <c r="Q24" s="110">
        <v>0</v>
      </c>
      <c r="R24" s="111">
        <v>0</v>
      </c>
      <c r="S24" s="108"/>
      <c r="T24" s="109"/>
      <c r="U24" s="109"/>
      <c r="V24" s="110">
        <v>0</v>
      </c>
      <c r="W24" s="111">
        <v>0</v>
      </c>
    </row>
    <row r="25" spans="1:44" ht="24" customHeight="1" x14ac:dyDescent="0.2">
      <c r="A25" s="10">
        <v>8</v>
      </c>
      <c r="B25" s="3" t="s">
        <v>17</v>
      </c>
      <c r="C25" s="61" t="s">
        <v>10</v>
      </c>
      <c r="D25" s="112">
        <v>0</v>
      </c>
      <c r="E25" s="98">
        <v>0</v>
      </c>
      <c r="F25" s="98">
        <v>0</v>
      </c>
      <c r="G25" s="98">
        <v>124.7268</v>
      </c>
      <c r="H25" s="113">
        <v>124.7268</v>
      </c>
      <c r="I25" s="112">
        <v>0</v>
      </c>
      <c r="J25" s="98">
        <v>0</v>
      </c>
      <c r="K25" s="98">
        <v>0</v>
      </c>
      <c r="L25" s="98">
        <v>14.52</v>
      </c>
      <c r="M25" s="113">
        <v>14.52</v>
      </c>
      <c r="N25" s="97">
        <v>0</v>
      </c>
      <c r="O25" s="98">
        <v>0</v>
      </c>
      <c r="P25" s="98">
        <v>0</v>
      </c>
      <c r="Q25" s="98">
        <v>109.3356</v>
      </c>
      <c r="R25" s="113">
        <v>109.3356</v>
      </c>
      <c r="S25" s="112">
        <v>0</v>
      </c>
      <c r="T25" s="98">
        <v>0</v>
      </c>
      <c r="U25" s="98">
        <v>0</v>
      </c>
      <c r="V25" s="98">
        <v>109.3356</v>
      </c>
      <c r="W25" s="113">
        <v>109.3356</v>
      </c>
    </row>
    <row r="26" spans="1:44" ht="23.25" customHeight="1" thickBot="1" x14ac:dyDescent="0.25">
      <c r="A26" s="43">
        <v>9</v>
      </c>
      <c r="B26" s="44" t="s">
        <v>17</v>
      </c>
      <c r="C26" s="62" t="s">
        <v>4</v>
      </c>
      <c r="D26" s="114">
        <v>2730.0551999999998</v>
      </c>
      <c r="E26" s="115">
        <v>0</v>
      </c>
      <c r="F26" s="115">
        <v>0</v>
      </c>
      <c r="G26" s="116">
        <v>124.7268</v>
      </c>
      <c r="H26" s="117">
        <v>2854.7819999999997</v>
      </c>
      <c r="I26" s="114">
        <v>306.06</v>
      </c>
      <c r="J26" s="115">
        <v>0</v>
      </c>
      <c r="K26" s="115">
        <v>0</v>
      </c>
      <c r="L26" s="116">
        <v>14.52</v>
      </c>
      <c r="M26" s="117">
        <v>320.58</v>
      </c>
      <c r="N26" s="120">
        <v>2319.9348</v>
      </c>
      <c r="O26" s="115">
        <v>0</v>
      </c>
      <c r="P26" s="115">
        <v>0</v>
      </c>
      <c r="Q26" s="116">
        <v>109.3356</v>
      </c>
      <c r="R26" s="117">
        <v>2429.2703999999999</v>
      </c>
      <c r="S26" s="114">
        <v>2319.9348</v>
      </c>
      <c r="T26" s="115">
        <v>0</v>
      </c>
      <c r="U26" s="115">
        <v>0</v>
      </c>
      <c r="V26" s="116">
        <v>109.3356</v>
      </c>
      <c r="W26" s="117">
        <v>2429.2703999999999</v>
      </c>
    </row>
    <row r="27" spans="1:44" ht="23.25" customHeight="1" thickBot="1" x14ac:dyDescent="0.25">
      <c r="A27" s="337" t="s">
        <v>11</v>
      </c>
      <c r="B27" s="338"/>
      <c r="C27" s="338"/>
      <c r="D27" s="100"/>
      <c r="E27" s="101"/>
      <c r="F27" s="101"/>
      <c r="G27" s="101"/>
      <c r="H27" s="118"/>
      <c r="I27" s="100"/>
      <c r="J27" s="101"/>
      <c r="K27" s="101"/>
      <c r="L27" s="101"/>
      <c r="M27" s="118"/>
      <c r="N27" s="100"/>
      <c r="O27" s="101"/>
      <c r="P27" s="101"/>
      <c r="Q27" s="101"/>
      <c r="R27" s="118"/>
      <c r="S27" s="101"/>
      <c r="T27" s="101"/>
      <c r="U27" s="101"/>
      <c r="V27" s="101"/>
      <c r="W27" s="118"/>
    </row>
    <row r="28" spans="1:44" ht="33.75" x14ac:dyDescent="0.2">
      <c r="A28" s="41">
        <v>10</v>
      </c>
      <c r="B28" s="45" t="s">
        <v>31</v>
      </c>
      <c r="C28" s="284" t="s">
        <v>32</v>
      </c>
      <c r="D28" s="92"/>
      <c r="E28" s="105"/>
      <c r="F28" s="105"/>
      <c r="G28" s="105">
        <v>61.092334800000003</v>
      </c>
      <c r="H28" s="107">
        <v>61.092334800000003</v>
      </c>
      <c r="I28" s="92"/>
      <c r="J28" s="105"/>
      <c r="K28" s="105"/>
      <c r="L28" s="105">
        <v>6.8604120000000002</v>
      </c>
      <c r="M28" s="107">
        <v>6.8604120000000002</v>
      </c>
      <c r="N28" s="92"/>
      <c r="O28" s="105"/>
      <c r="P28" s="105"/>
      <c r="Q28" s="105">
        <v>51.98638656</v>
      </c>
      <c r="R28" s="107">
        <v>51.98638656</v>
      </c>
      <c r="S28" s="92"/>
      <c r="T28" s="105"/>
      <c r="U28" s="105"/>
      <c r="V28" s="106"/>
      <c r="W28" s="107">
        <v>0</v>
      </c>
    </row>
    <row r="29" spans="1:44" ht="33.75" x14ac:dyDescent="0.2">
      <c r="A29" s="9">
        <v>11</v>
      </c>
      <c r="B29" s="3"/>
      <c r="C29" s="285" t="s">
        <v>96</v>
      </c>
      <c r="D29" s="108"/>
      <c r="E29" s="109"/>
      <c r="F29" s="109"/>
      <c r="G29" s="109">
        <v>61.663291199999996</v>
      </c>
      <c r="H29" s="111">
        <v>61.663291199999996</v>
      </c>
      <c r="I29" s="108"/>
      <c r="J29" s="109"/>
      <c r="K29" s="109"/>
      <c r="L29" s="109">
        <v>6.9245280000000005</v>
      </c>
      <c r="M29" s="111">
        <v>6.9245280000000005</v>
      </c>
      <c r="N29" s="108"/>
      <c r="O29" s="109"/>
      <c r="P29" s="109"/>
      <c r="Q29" s="109">
        <v>52.472240640000003</v>
      </c>
      <c r="R29" s="111">
        <v>52.472240640000003</v>
      </c>
      <c r="S29" s="237"/>
      <c r="T29" s="234"/>
      <c r="U29" s="234"/>
      <c r="V29" s="235"/>
      <c r="W29" s="236"/>
    </row>
    <row r="30" spans="1:44" ht="26.25" customHeight="1" x14ac:dyDescent="0.2">
      <c r="A30" s="9">
        <v>12</v>
      </c>
      <c r="B30" s="3" t="s">
        <v>17</v>
      </c>
      <c r="C30" s="61" t="s">
        <v>12</v>
      </c>
      <c r="D30" s="112">
        <v>0</v>
      </c>
      <c r="E30" s="98">
        <v>0</v>
      </c>
      <c r="F30" s="98">
        <v>0</v>
      </c>
      <c r="G30" s="98">
        <v>122.75562600000001</v>
      </c>
      <c r="H30" s="113">
        <v>122.75562600000001</v>
      </c>
      <c r="I30" s="112">
        <v>0</v>
      </c>
      <c r="J30" s="98">
        <v>0</v>
      </c>
      <c r="K30" s="98">
        <v>0</v>
      </c>
      <c r="L30" s="98">
        <v>13.784940000000001</v>
      </c>
      <c r="M30" s="113">
        <v>13.784940000000001</v>
      </c>
      <c r="N30" s="112">
        <v>0</v>
      </c>
      <c r="O30" s="98">
        <v>0</v>
      </c>
      <c r="P30" s="98">
        <v>0</v>
      </c>
      <c r="Q30" s="103">
        <v>104.4586272</v>
      </c>
      <c r="R30" s="113">
        <v>104.4586272</v>
      </c>
      <c r="S30" s="112">
        <v>0</v>
      </c>
      <c r="T30" s="98">
        <v>0</v>
      </c>
      <c r="U30" s="98">
        <v>0</v>
      </c>
      <c r="V30" s="103">
        <v>0</v>
      </c>
      <c r="W30" s="113">
        <v>0</v>
      </c>
    </row>
    <row r="31" spans="1:44" ht="14.25" customHeight="1" thickBot="1" x14ac:dyDescent="0.25">
      <c r="A31" s="11">
        <v>13</v>
      </c>
      <c r="B31" s="44" t="s">
        <v>17</v>
      </c>
      <c r="C31" s="286" t="s">
        <v>19</v>
      </c>
      <c r="D31" s="114">
        <v>2730.0551999999998</v>
      </c>
      <c r="E31" s="115">
        <v>0</v>
      </c>
      <c r="F31" s="115">
        <v>0</v>
      </c>
      <c r="G31" s="115">
        <v>247.482426</v>
      </c>
      <c r="H31" s="117">
        <v>2977.5376259999998</v>
      </c>
      <c r="I31" s="114">
        <v>306.06</v>
      </c>
      <c r="J31" s="115">
        <v>0</v>
      </c>
      <c r="K31" s="115">
        <v>0</v>
      </c>
      <c r="L31" s="115">
        <v>28.304940000000002</v>
      </c>
      <c r="M31" s="117">
        <v>334.36493999999999</v>
      </c>
      <c r="N31" s="114">
        <v>2319.9348</v>
      </c>
      <c r="O31" s="115">
        <v>0</v>
      </c>
      <c r="P31" s="115">
        <v>0</v>
      </c>
      <c r="Q31" s="116">
        <v>213.79422719999999</v>
      </c>
      <c r="R31" s="117">
        <v>2533.7290272</v>
      </c>
      <c r="S31" s="114">
        <v>2319.9348</v>
      </c>
      <c r="T31" s="115">
        <v>0</v>
      </c>
      <c r="U31" s="115">
        <v>0</v>
      </c>
      <c r="V31" s="116">
        <v>109.3356</v>
      </c>
      <c r="W31" s="117">
        <v>2429.2703999999999</v>
      </c>
    </row>
    <row r="32" spans="1:44" ht="15.75" customHeight="1" x14ac:dyDescent="0.2">
      <c r="A32" s="347" t="s">
        <v>20</v>
      </c>
      <c r="B32" s="348"/>
      <c r="C32" s="348"/>
      <c r="D32" s="283"/>
      <c r="E32" s="268"/>
      <c r="F32" s="268"/>
      <c r="G32" s="268"/>
      <c r="H32" s="268"/>
      <c r="I32" s="274"/>
      <c r="J32" s="275"/>
      <c r="K32" s="275"/>
      <c r="L32" s="275"/>
      <c r="M32" s="276"/>
      <c r="N32" s="101"/>
      <c r="O32" s="101"/>
      <c r="P32" s="101"/>
      <c r="Q32" s="101"/>
      <c r="R32" s="104"/>
      <c r="S32" s="101"/>
      <c r="T32" s="101"/>
      <c r="U32" s="101"/>
      <c r="V32" s="101"/>
      <c r="W32" s="104"/>
    </row>
    <row r="33" spans="1:25" ht="25.5" customHeight="1" x14ac:dyDescent="0.2">
      <c r="A33" s="9">
        <v>14</v>
      </c>
      <c r="B33" s="3" t="s">
        <v>31</v>
      </c>
      <c r="C33" s="71" t="s">
        <v>33</v>
      </c>
      <c r="D33" s="121"/>
      <c r="E33" s="109"/>
      <c r="F33" s="109"/>
      <c r="G33" s="296">
        <v>141.36699999999999</v>
      </c>
      <c r="H33" s="110">
        <v>141.36699999999999</v>
      </c>
      <c r="I33" s="121"/>
      <c r="J33" s="109"/>
      <c r="K33" s="109"/>
      <c r="L33" s="109">
        <v>38.837000000000003</v>
      </c>
      <c r="M33" s="111">
        <v>38.837000000000003</v>
      </c>
      <c r="N33" s="108"/>
      <c r="O33" s="109"/>
      <c r="P33" s="109"/>
      <c r="Q33" s="110">
        <v>141.36716000000001</v>
      </c>
      <c r="R33" s="111">
        <v>141.36716000000001</v>
      </c>
      <c r="S33" s="108"/>
      <c r="T33" s="109"/>
      <c r="U33" s="109"/>
      <c r="V33" s="110"/>
      <c r="W33" s="111"/>
    </row>
    <row r="34" spans="1:25" ht="25.5" customHeight="1" x14ac:dyDescent="0.2">
      <c r="A34" s="9">
        <v>15</v>
      </c>
      <c r="B34" s="3" t="s">
        <v>31</v>
      </c>
      <c r="C34" s="70" t="s">
        <v>50</v>
      </c>
      <c r="D34" s="121"/>
      <c r="E34" s="109"/>
      <c r="F34" s="109"/>
      <c r="G34" s="296">
        <v>131.10900000000001</v>
      </c>
      <c r="H34" s="110">
        <v>131.10900000000001</v>
      </c>
      <c r="I34" s="121"/>
      <c r="J34" s="109"/>
      <c r="K34" s="109"/>
      <c r="L34" s="109">
        <v>35.435000000000002</v>
      </c>
      <c r="M34" s="111">
        <v>35.435000000000002</v>
      </c>
      <c r="N34" s="108"/>
      <c r="O34" s="109"/>
      <c r="P34" s="109"/>
      <c r="Q34" s="110">
        <v>131.10853</v>
      </c>
      <c r="R34" s="111">
        <v>131.10853</v>
      </c>
      <c r="S34" s="108"/>
      <c r="T34" s="109"/>
      <c r="U34" s="109"/>
      <c r="V34" s="110"/>
      <c r="W34" s="111"/>
    </row>
    <row r="35" spans="1:25" ht="13.5" customHeight="1" x14ac:dyDescent="0.2">
      <c r="A35" s="9">
        <v>16</v>
      </c>
      <c r="B35" s="3" t="s">
        <v>17</v>
      </c>
      <c r="C35" s="60" t="s">
        <v>13</v>
      </c>
      <c r="D35" s="97">
        <v>0</v>
      </c>
      <c r="E35" s="98">
        <v>0</v>
      </c>
      <c r="F35" s="98">
        <v>0</v>
      </c>
      <c r="G35" s="103">
        <v>272.476</v>
      </c>
      <c r="H35" s="103">
        <v>272.476</v>
      </c>
      <c r="I35" s="97">
        <v>0</v>
      </c>
      <c r="J35" s="98">
        <v>0</v>
      </c>
      <c r="K35" s="98">
        <v>0</v>
      </c>
      <c r="L35" s="98">
        <v>74.272000000000006</v>
      </c>
      <c r="M35" s="113">
        <v>74.272000000000006</v>
      </c>
      <c r="N35" s="112">
        <v>0</v>
      </c>
      <c r="O35" s="98">
        <v>0</v>
      </c>
      <c r="P35" s="98">
        <v>0</v>
      </c>
      <c r="Q35" s="103">
        <v>272.47568999999999</v>
      </c>
      <c r="R35" s="113">
        <v>272.47568999999999</v>
      </c>
      <c r="S35" s="112">
        <v>0</v>
      </c>
      <c r="T35" s="98">
        <v>0</v>
      </c>
      <c r="U35" s="98">
        <v>0</v>
      </c>
      <c r="V35" s="103">
        <v>0</v>
      </c>
      <c r="W35" s="113">
        <v>0</v>
      </c>
    </row>
    <row r="36" spans="1:25" ht="15.75" customHeight="1" thickBot="1" x14ac:dyDescent="0.25">
      <c r="A36" s="9">
        <v>17</v>
      </c>
      <c r="B36" s="3" t="s">
        <v>17</v>
      </c>
      <c r="C36" s="66" t="s">
        <v>21</v>
      </c>
      <c r="D36" s="97">
        <v>2730.0551999999998</v>
      </c>
      <c r="E36" s="98">
        <v>0</v>
      </c>
      <c r="F36" s="98">
        <v>0</v>
      </c>
      <c r="G36" s="103">
        <v>519.95842600000003</v>
      </c>
      <c r="H36" s="116">
        <v>3250.0136259999999</v>
      </c>
      <c r="I36" s="120">
        <v>306.06</v>
      </c>
      <c r="J36" s="115">
        <v>0</v>
      </c>
      <c r="K36" s="115">
        <v>0</v>
      </c>
      <c r="L36" s="115">
        <v>102.57694000000001</v>
      </c>
      <c r="M36" s="117">
        <v>408.63693999999998</v>
      </c>
      <c r="N36" s="112">
        <v>2319.9348</v>
      </c>
      <c r="O36" s="98">
        <v>0</v>
      </c>
      <c r="P36" s="98">
        <v>0</v>
      </c>
      <c r="Q36" s="103">
        <v>486.26991720000001</v>
      </c>
      <c r="R36" s="117">
        <v>2806.2047172000002</v>
      </c>
      <c r="S36" s="112">
        <v>2319.9348</v>
      </c>
      <c r="T36" s="98">
        <v>0</v>
      </c>
      <c r="U36" s="98">
        <v>0</v>
      </c>
      <c r="V36" s="103">
        <v>109.3356</v>
      </c>
      <c r="W36" s="117">
        <v>2429.2703999999999</v>
      </c>
    </row>
    <row r="37" spans="1:25" ht="14.25" customHeight="1" thickBot="1" x14ac:dyDescent="0.25">
      <c r="A37" s="345"/>
      <c r="B37" s="346"/>
      <c r="C37" s="346"/>
      <c r="D37" s="100"/>
      <c r="E37" s="101"/>
      <c r="F37" s="101"/>
      <c r="G37" s="101"/>
      <c r="H37" s="101"/>
      <c r="I37" s="277"/>
      <c r="J37" s="278"/>
      <c r="K37" s="278"/>
      <c r="L37" s="278"/>
      <c r="M37" s="279"/>
      <c r="N37" s="101"/>
      <c r="O37" s="101"/>
      <c r="P37" s="101"/>
      <c r="Q37" s="101"/>
      <c r="R37" s="118"/>
      <c r="S37" s="101"/>
      <c r="T37" s="101"/>
      <c r="U37" s="101"/>
      <c r="V37" s="101"/>
      <c r="W37" s="118"/>
    </row>
    <row r="38" spans="1:25" ht="14.25" customHeight="1" x14ac:dyDescent="0.2">
      <c r="A38" s="9">
        <v>18</v>
      </c>
      <c r="B38" s="4" t="s">
        <v>22</v>
      </c>
      <c r="C38" s="7" t="s">
        <v>25</v>
      </c>
      <c r="D38" s="119">
        <v>81.901655999999988</v>
      </c>
      <c r="E38" s="105">
        <v>0</v>
      </c>
      <c r="F38" s="105">
        <v>0</v>
      </c>
      <c r="G38" s="105">
        <v>15.59875278</v>
      </c>
      <c r="H38" s="106">
        <v>97.500408779999987</v>
      </c>
      <c r="I38" s="119">
        <v>9.1817999999999991</v>
      </c>
      <c r="J38" s="105">
        <v>0</v>
      </c>
      <c r="K38" s="105">
        <v>0</v>
      </c>
      <c r="L38" s="105">
        <v>3.0773082</v>
      </c>
      <c r="M38" s="107">
        <v>12.2591082</v>
      </c>
      <c r="N38" s="92">
        <v>69.598044000000002</v>
      </c>
      <c r="O38" s="105">
        <v>0</v>
      </c>
      <c r="P38" s="105">
        <v>0</v>
      </c>
      <c r="Q38" s="105">
        <v>6.4138268160000003</v>
      </c>
      <c r="R38" s="138">
        <v>76.011870815999998</v>
      </c>
      <c r="S38" s="224">
        <v>34.799022000000001</v>
      </c>
      <c r="T38" s="105">
        <v>0</v>
      </c>
      <c r="U38" s="105">
        <v>0</v>
      </c>
      <c r="V38" s="105">
        <v>1.640034</v>
      </c>
      <c r="W38" s="107">
        <v>36.439056000000001</v>
      </c>
    </row>
    <row r="39" spans="1:25" ht="15.75" customHeight="1" x14ac:dyDescent="0.2">
      <c r="A39" s="9">
        <v>19</v>
      </c>
      <c r="B39" s="3" t="s">
        <v>17</v>
      </c>
      <c r="C39" s="7" t="s">
        <v>5</v>
      </c>
      <c r="D39" s="122">
        <v>2811.9568559999998</v>
      </c>
      <c r="E39" s="123">
        <v>0</v>
      </c>
      <c r="F39" s="123">
        <v>0</v>
      </c>
      <c r="G39" s="124">
        <v>535.55717878000007</v>
      </c>
      <c r="H39" s="124">
        <v>3347.5140347799997</v>
      </c>
      <c r="I39" s="122">
        <v>315.24180000000001</v>
      </c>
      <c r="J39" s="123">
        <v>0</v>
      </c>
      <c r="K39" s="123">
        <v>0</v>
      </c>
      <c r="L39" s="123">
        <v>105.65424820000001</v>
      </c>
      <c r="M39" s="125">
        <v>420.8960482</v>
      </c>
      <c r="N39" s="225">
        <v>2389.5328439999998</v>
      </c>
      <c r="O39" s="123">
        <v>0</v>
      </c>
      <c r="P39" s="123">
        <v>0</v>
      </c>
      <c r="Q39" s="124">
        <v>492.68374401599999</v>
      </c>
      <c r="R39" s="113">
        <v>2882.2165880160001</v>
      </c>
      <c r="S39" s="225">
        <v>2354.7338220000001</v>
      </c>
      <c r="T39" s="123">
        <v>0</v>
      </c>
      <c r="U39" s="123">
        <v>0</v>
      </c>
      <c r="V39" s="124">
        <v>110.975634</v>
      </c>
      <c r="W39" s="125">
        <v>2465.709456</v>
      </c>
    </row>
    <row r="40" spans="1:25" ht="18" customHeight="1" x14ac:dyDescent="0.2">
      <c r="A40" s="9">
        <v>20</v>
      </c>
      <c r="B40" s="3"/>
      <c r="C40" s="54" t="s">
        <v>82</v>
      </c>
      <c r="D40" s="126"/>
      <c r="E40" s="127"/>
      <c r="F40" s="127"/>
      <c r="G40" s="128"/>
      <c r="H40" s="128"/>
      <c r="I40" s="126"/>
      <c r="J40" s="127"/>
      <c r="K40" s="127"/>
      <c r="L40" s="127"/>
      <c r="M40" s="129"/>
      <c r="N40" s="226">
        <v>3778.6709614507713</v>
      </c>
      <c r="O40" s="127">
        <v>0</v>
      </c>
      <c r="P40" s="127">
        <v>0</v>
      </c>
      <c r="Q40" s="127">
        <v>620.7001478797855</v>
      </c>
      <c r="R40" s="129">
        <v>4399.3711093305565</v>
      </c>
      <c r="S40" s="226">
        <v>3723.6417726917803</v>
      </c>
      <c r="T40" s="127">
        <v>0</v>
      </c>
      <c r="U40" s="127">
        <v>0</v>
      </c>
      <c r="V40" s="127">
        <v>175.49053852820316</v>
      </c>
      <c r="W40" s="129">
        <v>3899.1323112199834</v>
      </c>
    </row>
    <row r="41" spans="1:25" ht="17.25" customHeight="1" thickBot="1" x14ac:dyDescent="0.25">
      <c r="A41" s="9">
        <v>21</v>
      </c>
      <c r="B41" s="3"/>
      <c r="C41" s="7" t="s">
        <v>129</v>
      </c>
      <c r="D41" s="130"/>
      <c r="E41" s="131"/>
      <c r="F41" s="131"/>
      <c r="G41" s="132"/>
      <c r="H41" s="269"/>
      <c r="I41" s="281"/>
      <c r="J41" s="140"/>
      <c r="K41" s="140"/>
      <c r="L41" s="140"/>
      <c r="M41" s="282"/>
      <c r="N41" s="270">
        <v>2645.0696730155396</v>
      </c>
      <c r="O41" s="139">
        <v>0</v>
      </c>
      <c r="P41" s="139">
        <v>0</v>
      </c>
      <c r="Q41" s="139">
        <v>516.23281051584979</v>
      </c>
      <c r="R41" s="133">
        <v>3161.3024835313895</v>
      </c>
      <c r="S41" s="227">
        <v>2606.549240884246</v>
      </c>
      <c r="T41" s="140">
        <v>0</v>
      </c>
      <c r="U41" s="140">
        <v>0</v>
      </c>
      <c r="V41" s="140">
        <v>122.84337696974221</v>
      </c>
      <c r="W41" s="141">
        <v>2729.3926178539882</v>
      </c>
    </row>
    <row r="42" spans="1:25" ht="14.25" customHeight="1" x14ac:dyDescent="0.2">
      <c r="A42" s="9">
        <v>22</v>
      </c>
      <c r="B42" s="63" t="s">
        <v>17</v>
      </c>
      <c r="C42" s="60" t="s">
        <v>14</v>
      </c>
      <c r="D42" s="134">
        <v>2811.9568559999998</v>
      </c>
      <c r="E42" s="90">
        <v>0</v>
      </c>
      <c r="F42" s="90">
        <v>0</v>
      </c>
      <c r="G42" s="135">
        <v>535.55717878000007</v>
      </c>
      <c r="H42" s="135">
        <v>3347.5140347799997</v>
      </c>
      <c r="I42" s="280">
        <v>315.24180000000001</v>
      </c>
      <c r="J42" s="88">
        <v>0</v>
      </c>
      <c r="K42" s="88">
        <v>0</v>
      </c>
      <c r="L42" s="88">
        <v>105.65424820000001</v>
      </c>
      <c r="M42" s="89">
        <v>420.8960482</v>
      </c>
      <c r="N42" s="271">
        <v>2645.0696730155396</v>
      </c>
      <c r="O42" s="90">
        <v>0</v>
      </c>
      <c r="P42" s="90">
        <v>0</v>
      </c>
      <c r="Q42" s="90">
        <v>516.23281051584979</v>
      </c>
      <c r="R42" s="91">
        <v>3161.3024835313895</v>
      </c>
      <c r="S42" s="228">
        <v>2606.549240884246</v>
      </c>
      <c r="T42" s="88">
        <v>0</v>
      </c>
      <c r="U42" s="88">
        <v>0</v>
      </c>
      <c r="V42" s="88">
        <v>122.84337696974221</v>
      </c>
      <c r="W42" s="89">
        <v>2729.3926178539882</v>
      </c>
      <c r="Y42" s="85"/>
    </row>
    <row r="43" spans="1:25" ht="14.25" customHeight="1" x14ac:dyDescent="0.2">
      <c r="A43" s="10">
        <v>23</v>
      </c>
      <c r="B43" s="5" t="s">
        <v>17</v>
      </c>
      <c r="C43" s="7" t="s">
        <v>15</v>
      </c>
      <c r="D43" s="121">
        <v>506.15223407999997</v>
      </c>
      <c r="E43" s="109">
        <v>0</v>
      </c>
      <c r="F43" s="109">
        <v>0</v>
      </c>
      <c r="G43" s="109">
        <v>96.400292180400015</v>
      </c>
      <c r="H43" s="110">
        <v>602.55252626039999</v>
      </c>
      <c r="I43" s="121">
        <v>56.743524000000001</v>
      </c>
      <c r="J43" s="109">
        <v>0</v>
      </c>
      <c r="K43" s="109">
        <v>0</v>
      </c>
      <c r="L43" s="109">
        <v>19.017764676000002</v>
      </c>
      <c r="M43" s="111">
        <v>75.761288676000007</v>
      </c>
      <c r="N43" s="272">
        <v>476.11254114279711</v>
      </c>
      <c r="O43" s="109">
        <v>0</v>
      </c>
      <c r="P43" s="109">
        <v>0</v>
      </c>
      <c r="Q43" s="109">
        <v>92.921905892852962</v>
      </c>
      <c r="R43" s="111">
        <v>569.03444703565003</v>
      </c>
      <c r="S43" s="108">
        <v>469.17886335916427</v>
      </c>
      <c r="T43" s="109">
        <v>0</v>
      </c>
      <c r="U43" s="109">
        <v>0</v>
      </c>
      <c r="V43" s="109">
        <v>22.111807854553597</v>
      </c>
      <c r="W43" s="111">
        <v>491.29067121371787</v>
      </c>
      <c r="Y43" s="85"/>
    </row>
    <row r="44" spans="1:25" ht="14.25" customHeight="1" thickBot="1" x14ac:dyDescent="0.25">
      <c r="A44" s="11">
        <v>24</v>
      </c>
      <c r="B44" s="64" t="s">
        <v>17</v>
      </c>
      <c r="C44" s="65" t="s">
        <v>16</v>
      </c>
      <c r="D44" s="120">
        <v>3318.10909008</v>
      </c>
      <c r="E44" s="115">
        <v>0</v>
      </c>
      <c r="F44" s="115">
        <v>0</v>
      </c>
      <c r="G44" s="116">
        <v>631.95747096040009</v>
      </c>
      <c r="H44" s="116">
        <v>3950.0665610404003</v>
      </c>
      <c r="I44" s="120">
        <v>371.98532399999999</v>
      </c>
      <c r="J44" s="115">
        <v>0</v>
      </c>
      <c r="K44" s="115">
        <v>0</v>
      </c>
      <c r="L44" s="115">
        <v>124.67201287600001</v>
      </c>
      <c r="M44" s="117">
        <v>496.65733687599999</v>
      </c>
      <c r="N44" s="114">
        <v>3121.1822141583366</v>
      </c>
      <c r="O44" s="115">
        <v>0</v>
      </c>
      <c r="P44" s="115">
        <v>0</v>
      </c>
      <c r="Q44" s="116">
        <v>609.15471640870271</v>
      </c>
      <c r="R44" s="117">
        <v>3730.3369305670394</v>
      </c>
      <c r="S44" s="114">
        <v>3075.7281042434101</v>
      </c>
      <c r="T44" s="115">
        <v>0</v>
      </c>
      <c r="U44" s="115">
        <v>0</v>
      </c>
      <c r="V44" s="116">
        <v>144.9551848242958</v>
      </c>
      <c r="W44" s="117">
        <v>3220.683289067706</v>
      </c>
    </row>
    <row r="45" spans="1:25" ht="11.25" customHeight="1" x14ac:dyDescent="0.2">
      <c r="A45" s="2" t="s">
        <v>17</v>
      </c>
      <c r="B45" s="340" t="s">
        <v>17</v>
      </c>
      <c r="C45" s="341"/>
      <c r="D45" s="342" t="s">
        <v>17</v>
      </c>
      <c r="E45" s="343"/>
      <c r="F45" s="349" t="s">
        <v>17</v>
      </c>
      <c r="G45" s="350"/>
      <c r="H45" s="350"/>
      <c r="I45" s="16"/>
      <c r="J45" s="16"/>
      <c r="K45" s="16"/>
      <c r="L45" s="16"/>
      <c r="M45" s="273"/>
    </row>
    <row r="46" spans="1:25" ht="23.25" customHeight="1" x14ac:dyDescent="0.25">
      <c r="A46" s="2"/>
      <c r="B46" s="287" t="s">
        <v>117</v>
      </c>
      <c r="C46" s="288" t="s">
        <v>118</v>
      </c>
      <c r="D46" s="239"/>
      <c r="E46" s="239"/>
      <c r="F46" s="239"/>
      <c r="G46" s="288" t="s">
        <v>119</v>
      </c>
      <c r="H46" s="239"/>
      <c r="I46" s="239"/>
      <c r="K46" s="35"/>
      <c r="L46" s="333" t="s">
        <v>116</v>
      </c>
      <c r="M46" s="333"/>
      <c r="N46" s="333"/>
      <c r="O46" s="333"/>
      <c r="P46" s="333"/>
      <c r="Q46" s="221">
        <v>3347.5140347799997</v>
      </c>
      <c r="R46" s="220" t="s">
        <v>29</v>
      </c>
      <c r="S46" s="218"/>
      <c r="T46" s="218"/>
      <c r="U46" s="219"/>
      <c r="V46" s="219"/>
      <c r="W46" s="219"/>
    </row>
    <row r="47" spans="1:25" ht="27" customHeight="1" x14ac:dyDescent="0.25">
      <c r="A47" s="2"/>
      <c r="B47" s="239"/>
      <c r="C47" s="239"/>
      <c r="D47" s="239"/>
      <c r="E47" s="239"/>
      <c r="F47" s="239"/>
      <c r="G47" s="239"/>
      <c r="H47" s="239"/>
      <c r="I47" s="239"/>
      <c r="J47" s="239"/>
      <c r="L47" s="333" t="s">
        <v>44</v>
      </c>
      <c r="M47" s="333"/>
      <c r="N47" s="333"/>
      <c r="O47" s="333"/>
      <c r="P47" s="333"/>
      <c r="Q47" s="221">
        <v>4399.3711093305565</v>
      </c>
      <c r="R47" s="220" t="s">
        <v>29</v>
      </c>
      <c r="S47" s="218"/>
      <c r="T47" s="218"/>
      <c r="U47" s="299"/>
      <c r="V47" s="299"/>
      <c r="W47" s="299"/>
    </row>
    <row r="48" spans="1:25" ht="33" customHeight="1" x14ac:dyDescent="0.25">
      <c r="B48" s="287" t="s">
        <v>120</v>
      </c>
      <c r="C48" s="288" t="s">
        <v>118</v>
      </c>
      <c r="D48" s="239"/>
      <c r="E48" s="239"/>
      <c r="F48" s="239"/>
      <c r="G48" s="288" t="s">
        <v>119</v>
      </c>
      <c r="H48" s="239"/>
      <c r="I48" s="239"/>
      <c r="J48" s="239"/>
      <c r="K48" s="1"/>
      <c r="L48" s="333" t="s">
        <v>86</v>
      </c>
      <c r="M48" s="333"/>
      <c r="N48" s="333"/>
      <c r="O48" s="333"/>
      <c r="P48" s="333"/>
      <c r="Q48" s="221">
        <v>3161.3024835313895</v>
      </c>
      <c r="R48" s="220" t="s">
        <v>29</v>
      </c>
      <c r="S48" s="218"/>
      <c r="T48" s="218"/>
      <c r="U48" s="299"/>
      <c r="V48" s="299"/>
      <c r="W48" s="299"/>
    </row>
    <row r="49" spans="2:27" ht="37.5" customHeight="1" x14ac:dyDescent="0.25">
      <c r="B49" s="293">
        <v>43206</v>
      </c>
      <c r="H49" s="239"/>
      <c r="I49" s="239"/>
      <c r="L49" s="333" t="s">
        <v>87</v>
      </c>
      <c r="M49" s="333"/>
      <c r="N49" s="333"/>
      <c r="O49" s="333"/>
      <c r="P49" s="333"/>
      <c r="Q49" s="221">
        <v>2729.3926178539882</v>
      </c>
      <c r="R49" s="220" t="s">
        <v>29</v>
      </c>
      <c r="S49" s="218"/>
      <c r="T49" s="218"/>
      <c r="U49" s="299"/>
      <c r="V49" s="299"/>
      <c r="W49" s="299"/>
    </row>
    <row r="50" spans="2:27" ht="12" customHeight="1" x14ac:dyDescent="0.25">
      <c r="B50" s="289" t="s">
        <v>121</v>
      </c>
      <c r="C50" s="239"/>
      <c r="D50" s="239"/>
      <c r="E50" s="239"/>
      <c r="F50" s="239"/>
      <c r="G50" s="87"/>
      <c r="J50" s="17"/>
      <c r="L50" s="1"/>
      <c r="M50" s="1"/>
      <c r="S50" s="218"/>
      <c r="T50" s="218"/>
      <c r="U50" s="299"/>
      <c r="V50" s="299"/>
      <c r="W50" s="299"/>
    </row>
    <row r="51" spans="2:27" ht="14.25" customHeight="1" x14ac:dyDescent="0.25">
      <c r="B51" s="239"/>
      <c r="C51" s="239"/>
      <c r="D51" s="239"/>
      <c r="E51" s="239"/>
      <c r="F51" s="239"/>
      <c r="G51" s="351"/>
      <c r="H51" s="351"/>
      <c r="I51" s="351"/>
      <c r="J51" s="351"/>
      <c r="K51" s="351"/>
      <c r="R51" s="55"/>
    </row>
    <row r="52" spans="2:27" ht="15.75" customHeight="1" x14ac:dyDescent="0.25">
      <c r="B52" s="344" t="s">
        <v>122</v>
      </c>
      <c r="C52" s="344"/>
      <c r="D52" s="344"/>
      <c r="E52" s="344"/>
      <c r="F52" s="344"/>
      <c r="Z52" s="1">
        <v>55.65</v>
      </c>
      <c r="AA52" s="1" t="s">
        <v>54</v>
      </c>
    </row>
    <row r="53" spans="2:27" ht="13.5" customHeight="1" x14ac:dyDescent="0.25">
      <c r="B53" s="344" t="s">
        <v>123</v>
      </c>
      <c r="C53" s="344"/>
      <c r="D53" s="344"/>
      <c r="E53" s="344"/>
      <c r="F53" s="344"/>
    </row>
    <row r="54" spans="2:27" ht="14.25" customHeight="1" x14ac:dyDescent="0.2"/>
    <row r="55" spans="2:27" ht="78" customHeight="1" x14ac:dyDescent="0.2"/>
  </sheetData>
  <mergeCells count="47">
    <mergeCell ref="B53:F53"/>
    <mergeCell ref="A37:C37"/>
    <mergeCell ref="A32:C32"/>
    <mergeCell ref="A14:C14"/>
    <mergeCell ref="A17:C17"/>
    <mergeCell ref="B52:F52"/>
    <mergeCell ref="F45:H45"/>
    <mergeCell ref="A27:C27"/>
    <mergeCell ref="G51:K51"/>
    <mergeCell ref="U50:W50"/>
    <mergeCell ref="U47:W47"/>
    <mergeCell ref="U48:W48"/>
    <mergeCell ref="A6:M9"/>
    <mergeCell ref="L46:P46"/>
    <mergeCell ref="L47:P47"/>
    <mergeCell ref="L48:P48"/>
    <mergeCell ref="L49:P49"/>
    <mergeCell ref="U10:V10"/>
    <mergeCell ref="S11:W11"/>
    <mergeCell ref="A20:C20"/>
    <mergeCell ref="B45:C45"/>
    <mergeCell ref="D45:E45"/>
    <mergeCell ref="N5:R5"/>
    <mergeCell ref="N6:R8"/>
    <mergeCell ref="N9:R9"/>
    <mergeCell ref="N11:R11"/>
    <mergeCell ref="A1:M1"/>
    <mergeCell ref="A2:M2"/>
    <mergeCell ref="A3:B3"/>
    <mergeCell ref="C3:H3"/>
    <mergeCell ref="I11:M11"/>
    <mergeCell ref="D11:H11"/>
    <mergeCell ref="A10:H10"/>
    <mergeCell ref="A11:A12"/>
    <mergeCell ref="B11:B12"/>
    <mergeCell ref="A4:B4"/>
    <mergeCell ref="C4:H4"/>
    <mergeCell ref="C11:C12"/>
    <mergeCell ref="Y18:Y19"/>
    <mergeCell ref="U49:W49"/>
    <mergeCell ref="Z18:AC18"/>
    <mergeCell ref="AO18:AR18"/>
    <mergeCell ref="AD18:AD19"/>
    <mergeCell ref="AE18:AH18"/>
    <mergeCell ref="AI18:AI19"/>
    <mergeCell ref="AJ18:AM18"/>
    <mergeCell ref="AN18:AN19"/>
  </mergeCells>
  <conditionalFormatting sqref="Z19:AC19 Y18:Z18">
    <cfRule type="cellIs" dxfId="11" priority="11" operator="lessThan">
      <formula>0</formula>
    </cfRule>
    <cfRule type="cellIs" dxfId="10" priority="12" operator="equal">
      <formula>0</formula>
    </cfRule>
  </conditionalFormatting>
  <conditionalFormatting sqref="AN18:AO18 AO19:AR19">
    <cfRule type="cellIs" dxfId="9" priority="9" operator="lessThan">
      <formula>0</formula>
    </cfRule>
    <cfRule type="cellIs" dxfId="8" priority="10" operator="equal">
      <formula>0</formula>
    </cfRule>
  </conditionalFormatting>
  <conditionalFormatting sqref="AJ18 AJ19:AM19">
    <cfRule type="cellIs" dxfId="7" priority="7" operator="lessThan">
      <formula>0</formula>
    </cfRule>
    <cfRule type="cellIs" dxfId="6" priority="8" operator="equal">
      <formula>0</formula>
    </cfRule>
  </conditionalFormatting>
  <conditionalFormatting sqref="AI18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AE18 AE19:AH19">
    <cfRule type="cellIs" dxfId="3" priority="3" operator="lessThan">
      <formula>0</formula>
    </cfRule>
    <cfRule type="cellIs" dxfId="2" priority="4" operator="equal">
      <formula>0</formula>
    </cfRule>
  </conditionalFormatting>
  <conditionalFormatting sqref="AD18">
    <cfRule type="cellIs" dxfId="1" priority="1" operator="lessThan">
      <formula>0</formula>
    </cfRule>
    <cfRule type="cellIs" dxfId="0" priority="2" operator="equal">
      <formula>0</formula>
    </cfRule>
  </conditionalFormatting>
  <pageMargins left="0.74803149606299213" right="0.35433070866141736" top="0.15748031496062992" bottom="0.15748031496062992" header="0.51181102362204722" footer="7.874015748031496E-2"/>
  <pageSetup paperSize="9" scale="51" orientation="landscape" r:id="rId1"/>
  <headerFooter alignWithMargins="0">
    <oddFooter>Страница  &amp;P из &amp;N</oddFooter>
  </headerFooter>
  <colBreaks count="1" manualBreakCount="1">
    <brk id="23" max="6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H43" sqref="H43"/>
    </sheetView>
  </sheetViews>
  <sheetFormatPr defaultRowHeight="12.75" x14ac:dyDescent="0.2"/>
  <cols>
    <col min="1" max="1" width="5.140625" style="1" customWidth="1"/>
    <col min="2" max="2" width="20.140625" style="217" customWidth="1"/>
    <col min="3" max="3" width="71" style="1" customWidth="1"/>
    <col min="4" max="4" width="17.5703125" style="1" customWidth="1"/>
    <col min="5" max="5" width="15.28515625" style="1" customWidth="1"/>
    <col min="6" max="6" width="13.42578125" style="1" customWidth="1"/>
    <col min="7" max="7" width="12.7109375" style="1" customWidth="1"/>
    <col min="8" max="8" width="15" style="1" customWidth="1"/>
    <col min="9" max="9" width="9.140625" style="1"/>
    <col min="10" max="10" width="11.7109375" style="1" bestFit="1" customWidth="1"/>
    <col min="11" max="246" width="9.140625" style="1"/>
    <col min="247" max="247" width="5.140625" style="1" customWidth="1"/>
    <col min="248" max="248" width="12.42578125" style="1" customWidth="1"/>
    <col min="249" max="249" width="25.42578125" style="1" customWidth="1"/>
    <col min="250" max="254" width="10.28515625" style="1" customWidth="1"/>
    <col min="255" max="502" width="9.140625" style="1"/>
    <col min="503" max="503" width="5.140625" style="1" customWidth="1"/>
    <col min="504" max="504" width="12.42578125" style="1" customWidth="1"/>
    <col min="505" max="505" width="25.42578125" style="1" customWidth="1"/>
    <col min="506" max="510" width="10.28515625" style="1" customWidth="1"/>
    <col min="511" max="758" width="9.140625" style="1"/>
    <col min="759" max="759" width="5.140625" style="1" customWidth="1"/>
    <col min="760" max="760" width="12.42578125" style="1" customWidth="1"/>
    <col min="761" max="761" width="25.42578125" style="1" customWidth="1"/>
    <col min="762" max="766" width="10.28515625" style="1" customWidth="1"/>
    <col min="767" max="1014" width="9.140625" style="1"/>
    <col min="1015" max="1015" width="5.140625" style="1" customWidth="1"/>
    <col min="1016" max="1016" width="12.42578125" style="1" customWidth="1"/>
    <col min="1017" max="1017" width="25.42578125" style="1" customWidth="1"/>
    <col min="1018" max="1022" width="10.28515625" style="1" customWidth="1"/>
    <col min="1023" max="1270" width="9.140625" style="1"/>
    <col min="1271" max="1271" width="5.140625" style="1" customWidth="1"/>
    <col min="1272" max="1272" width="12.42578125" style="1" customWidth="1"/>
    <col min="1273" max="1273" width="25.42578125" style="1" customWidth="1"/>
    <col min="1274" max="1278" width="10.28515625" style="1" customWidth="1"/>
    <col min="1279" max="1526" width="9.140625" style="1"/>
    <col min="1527" max="1527" width="5.140625" style="1" customWidth="1"/>
    <col min="1528" max="1528" width="12.42578125" style="1" customWidth="1"/>
    <col min="1529" max="1529" width="25.42578125" style="1" customWidth="1"/>
    <col min="1530" max="1534" width="10.28515625" style="1" customWidth="1"/>
    <col min="1535" max="1782" width="9.140625" style="1"/>
    <col min="1783" max="1783" width="5.140625" style="1" customWidth="1"/>
    <col min="1784" max="1784" width="12.42578125" style="1" customWidth="1"/>
    <col min="1785" max="1785" width="25.42578125" style="1" customWidth="1"/>
    <col min="1786" max="1790" width="10.28515625" style="1" customWidth="1"/>
    <col min="1791" max="2038" width="9.140625" style="1"/>
    <col min="2039" max="2039" width="5.140625" style="1" customWidth="1"/>
    <col min="2040" max="2040" width="12.42578125" style="1" customWidth="1"/>
    <col min="2041" max="2041" width="25.42578125" style="1" customWidth="1"/>
    <col min="2042" max="2046" width="10.28515625" style="1" customWidth="1"/>
    <col min="2047" max="2294" width="9.140625" style="1"/>
    <col min="2295" max="2295" width="5.140625" style="1" customWidth="1"/>
    <col min="2296" max="2296" width="12.42578125" style="1" customWidth="1"/>
    <col min="2297" max="2297" width="25.42578125" style="1" customWidth="1"/>
    <col min="2298" max="2302" width="10.28515625" style="1" customWidth="1"/>
    <col min="2303" max="2550" width="9.140625" style="1"/>
    <col min="2551" max="2551" width="5.140625" style="1" customWidth="1"/>
    <col min="2552" max="2552" width="12.42578125" style="1" customWidth="1"/>
    <col min="2553" max="2553" width="25.42578125" style="1" customWidth="1"/>
    <col min="2554" max="2558" width="10.28515625" style="1" customWidth="1"/>
    <col min="2559" max="2806" width="9.140625" style="1"/>
    <col min="2807" max="2807" width="5.140625" style="1" customWidth="1"/>
    <col min="2808" max="2808" width="12.42578125" style="1" customWidth="1"/>
    <col min="2809" max="2809" width="25.42578125" style="1" customWidth="1"/>
    <col min="2810" max="2814" width="10.28515625" style="1" customWidth="1"/>
    <col min="2815" max="3062" width="9.140625" style="1"/>
    <col min="3063" max="3063" width="5.140625" style="1" customWidth="1"/>
    <col min="3064" max="3064" width="12.42578125" style="1" customWidth="1"/>
    <col min="3065" max="3065" width="25.42578125" style="1" customWidth="1"/>
    <col min="3066" max="3070" width="10.28515625" style="1" customWidth="1"/>
    <col min="3071" max="3318" width="9.140625" style="1"/>
    <col min="3319" max="3319" width="5.140625" style="1" customWidth="1"/>
    <col min="3320" max="3320" width="12.42578125" style="1" customWidth="1"/>
    <col min="3321" max="3321" width="25.42578125" style="1" customWidth="1"/>
    <col min="3322" max="3326" width="10.28515625" style="1" customWidth="1"/>
    <col min="3327" max="3574" width="9.140625" style="1"/>
    <col min="3575" max="3575" width="5.140625" style="1" customWidth="1"/>
    <col min="3576" max="3576" width="12.42578125" style="1" customWidth="1"/>
    <col min="3577" max="3577" width="25.42578125" style="1" customWidth="1"/>
    <col min="3578" max="3582" width="10.28515625" style="1" customWidth="1"/>
    <col min="3583" max="3830" width="9.140625" style="1"/>
    <col min="3831" max="3831" width="5.140625" style="1" customWidth="1"/>
    <col min="3832" max="3832" width="12.42578125" style="1" customWidth="1"/>
    <col min="3833" max="3833" width="25.42578125" style="1" customWidth="1"/>
    <col min="3834" max="3838" width="10.28515625" style="1" customWidth="1"/>
    <col min="3839" max="4086" width="9.140625" style="1"/>
    <col min="4087" max="4087" width="5.140625" style="1" customWidth="1"/>
    <col min="4088" max="4088" width="12.42578125" style="1" customWidth="1"/>
    <col min="4089" max="4089" width="25.42578125" style="1" customWidth="1"/>
    <col min="4090" max="4094" width="10.28515625" style="1" customWidth="1"/>
    <col min="4095" max="4342" width="9.140625" style="1"/>
    <col min="4343" max="4343" width="5.140625" style="1" customWidth="1"/>
    <col min="4344" max="4344" width="12.42578125" style="1" customWidth="1"/>
    <col min="4345" max="4345" width="25.42578125" style="1" customWidth="1"/>
    <col min="4346" max="4350" width="10.28515625" style="1" customWidth="1"/>
    <col min="4351" max="4598" width="9.140625" style="1"/>
    <col min="4599" max="4599" width="5.140625" style="1" customWidth="1"/>
    <col min="4600" max="4600" width="12.42578125" style="1" customWidth="1"/>
    <col min="4601" max="4601" width="25.42578125" style="1" customWidth="1"/>
    <col min="4602" max="4606" width="10.28515625" style="1" customWidth="1"/>
    <col min="4607" max="4854" width="9.140625" style="1"/>
    <col min="4855" max="4855" width="5.140625" style="1" customWidth="1"/>
    <col min="4856" max="4856" width="12.42578125" style="1" customWidth="1"/>
    <col min="4857" max="4857" width="25.42578125" style="1" customWidth="1"/>
    <col min="4858" max="4862" width="10.28515625" style="1" customWidth="1"/>
    <col min="4863" max="5110" width="9.140625" style="1"/>
    <col min="5111" max="5111" width="5.140625" style="1" customWidth="1"/>
    <col min="5112" max="5112" width="12.42578125" style="1" customWidth="1"/>
    <col min="5113" max="5113" width="25.42578125" style="1" customWidth="1"/>
    <col min="5114" max="5118" width="10.28515625" style="1" customWidth="1"/>
    <col min="5119" max="5366" width="9.140625" style="1"/>
    <col min="5367" max="5367" width="5.140625" style="1" customWidth="1"/>
    <col min="5368" max="5368" width="12.42578125" style="1" customWidth="1"/>
    <col min="5369" max="5369" width="25.42578125" style="1" customWidth="1"/>
    <col min="5370" max="5374" width="10.28515625" style="1" customWidth="1"/>
    <col min="5375" max="5622" width="9.140625" style="1"/>
    <col min="5623" max="5623" width="5.140625" style="1" customWidth="1"/>
    <col min="5624" max="5624" width="12.42578125" style="1" customWidth="1"/>
    <col min="5625" max="5625" width="25.42578125" style="1" customWidth="1"/>
    <col min="5626" max="5630" width="10.28515625" style="1" customWidth="1"/>
    <col min="5631" max="5878" width="9.140625" style="1"/>
    <col min="5879" max="5879" width="5.140625" style="1" customWidth="1"/>
    <col min="5880" max="5880" width="12.42578125" style="1" customWidth="1"/>
    <col min="5881" max="5881" width="25.42578125" style="1" customWidth="1"/>
    <col min="5882" max="5886" width="10.28515625" style="1" customWidth="1"/>
    <col min="5887" max="6134" width="9.140625" style="1"/>
    <col min="6135" max="6135" width="5.140625" style="1" customWidth="1"/>
    <col min="6136" max="6136" width="12.42578125" style="1" customWidth="1"/>
    <col min="6137" max="6137" width="25.42578125" style="1" customWidth="1"/>
    <col min="6138" max="6142" width="10.28515625" style="1" customWidth="1"/>
    <col min="6143" max="6390" width="9.140625" style="1"/>
    <col min="6391" max="6391" width="5.140625" style="1" customWidth="1"/>
    <col min="6392" max="6392" width="12.42578125" style="1" customWidth="1"/>
    <col min="6393" max="6393" width="25.42578125" style="1" customWidth="1"/>
    <col min="6394" max="6398" width="10.28515625" style="1" customWidth="1"/>
    <col min="6399" max="6646" width="9.140625" style="1"/>
    <col min="6647" max="6647" width="5.140625" style="1" customWidth="1"/>
    <col min="6648" max="6648" width="12.42578125" style="1" customWidth="1"/>
    <col min="6649" max="6649" width="25.42578125" style="1" customWidth="1"/>
    <col min="6650" max="6654" width="10.28515625" style="1" customWidth="1"/>
    <col min="6655" max="6902" width="9.140625" style="1"/>
    <col min="6903" max="6903" width="5.140625" style="1" customWidth="1"/>
    <col min="6904" max="6904" width="12.42578125" style="1" customWidth="1"/>
    <col min="6905" max="6905" width="25.42578125" style="1" customWidth="1"/>
    <col min="6906" max="6910" width="10.28515625" style="1" customWidth="1"/>
    <col min="6911" max="7158" width="9.140625" style="1"/>
    <col min="7159" max="7159" width="5.140625" style="1" customWidth="1"/>
    <col min="7160" max="7160" width="12.42578125" style="1" customWidth="1"/>
    <col min="7161" max="7161" width="25.42578125" style="1" customWidth="1"/>
    <col min="7162" max="7166" width="10.28515625" style="1" customWidth="1"/>
    <col min="7167" max="7414" width="9.140625" style="1"/>
    <col min="7415" max="7415" width="5.140625" style="1" customWidth="1"/>
    <col min="7416" max="7416" width="12.42578125" style="1" customWidth="1"/>
    <col min="7417" max="7417" width="25.42578125" style="1" customWidth="1"/>
    <col min="7418" max="7422" width="10.28515625" style="1" customWidth="1"/>
    <col min="7423" max="7670" width="9.140625" style="1"/>
    <col min="7671" max="7671" width="5.140625" style="1" customWidth="1"/>
    <col min="7672" max="7672" width="12.42578125" style="1" customWidth="1"/>
    <col min="7673" max="7673" width="25.42578125" style="1" customWidth="1"/>
    <col min="7674" max="7678" width="10.28515625" style="1" customWidth="1"/>
    <col min="7679" max="7926" width="9.140625" style="1"/>
    <col min="7927" max="7927" width="5.140625" style="1" customWidth="1"/>
    <col min="7928" max="7928" width="12.42578125" style="1" customWidth="1"/>
    <col min="7929" max="7929" width="25.42578125" style="1" customWidth="1"/>
    <col min="7930" max="7934" width="10.28515625" style="1" customWidth="1"/>
    <col min="7935" max="8182" width="9.140625" style="1"/>
    <col min="8183" max="8183" width="5.140625" style="1" customWidth="1"/>
    <col min="8184" max="8184" width="12.42578125" style="1" customWidth="1"/>
    <col min="8185" max="8185" width="25.42578125" style="1" customWidth="1"/>
    <col min="8186" max="8190" width="10.28515625" style="1" customWidth="1"/>
    <col min="8191" max="8438" width="9.140625" style="1"/>
    <col min="8439" max="8439" width="5.140625" style="1" customWidth="1"/>
    <col min="8440" max="8440" width="12.42578125" style="1" customWidth="1"/>
    <col min="8441" max="8441" width="25.42578125" style="1" customWidth="1"/>
    <col min="8442" max="8446" width="10.28515625" style="1" customWidth="1"/>
    <col min="8447" max="8694" width="9.140625" style="1"/>
    <col min="8695" max="8695" width="5.140625" style="1" customWidth="1"/>
    <col min="8696" max="8696" width="12.42578125" style="1" customWidth="1"/>
    <col min="8697" max="8697" width="25.42578125" style="1" customWidth="1"/>
    <col min="8698" max="8702" width="10.28515625" style="1" customWidth="1"/>
    <col min="8703" max="8950" width="9.140625" style="1"/>
    <col min="8951" max="8951" width="5.140625" style="1" customWidth="1"/>
    <col min="8952" max="8952" width="12.42578125" style="1" customWidth="1"/>
    <col min="8953" max="8953" width="25.42578125" style="1" customWidth="1"/>
    <col min="8954" max="8958" width="10.28515625" style="1" customWidth="1"/>
    <col min="8959" max="9206" width="9.140625" style="1"/>
    <col min="9207" max="9207" width="5.140625" style="1" customWidth="1"/>
    <col min="9208" max="9208" width="12.42578125" style="1" customWidth="1"/>
    <col min="9209" max="9209" width="25.42578125" style="1" customWidth="1"/>
    <col min="9210" max="9214" width="10.28515625" style="1" customWidth="1"/>
    <col min="9215" max="9462" width="9.140625" style="1"/>
    <col min="9463" max="9463" width="5.140625" style="1" customWidth="1"/>
    <col min="9464" max="9464" width="12.42578125" style="1" customWidth="1"/>
    <col min="9465" max="9465" width="25.42578125" style="1" customWidth="1"/>
    <col min="9466" max="9470" width="10.28515625" style="1" customWidth="1"/>
    <col min="9471" max="9718" width="9.140625" style="1"/>
    <col min="9719" max="9719" width="5.140625" style="1" customWidth="1"/>
    <col min="9720" max="9720" width="12.42578125" style="1" customWidth="1"/>
    <col min="9721" max="9721" width="25.42578125" style="1" customWidth="1"/>
    <col min="9722" max="9726" width="10.28515625" style="1" customWidth="1"/>
    <col min="9727" max="9974" width="9.140625" style="1"/>
    <col min="9975" max="9975" width="5.140625" style="1" customWidth="1"/>
    <col min="9976" max="9976" width="12.42578125" style="1" customWidth="1"/>
    <col min="9977" max="9977" width="25.42578125" style="1" customWidth="1"/>
    <col min="9978" max="9982" width="10.28515625" style="1" customWidth="1"/>
    <col min="9983" max="10230" width="9.140625" style="1"/>
    <col min="10231" max="10231" width="5.140625" style="1" customWidth="1"/>
    <col min="10232" max="10232" width="12.42578125" style="1" customWidth="1"/>
    <col min="10233" max="10233" width="25.42578125" style="1" customWidth="1"/>
    <col min="10234" max="10238" width="10.28515625" style="1" customWidth="1"/>
    <col min="10239" max="10486" width="9.140625" style="1"/>
    <col min="10487" max="10487" width="5.140625" style="1" customWidth="1"/>
    <col min="10488" max="10488" width="12.42578125" style="1" customWidth="1"/>
    <col min="10489" max="10489" width="25.42578125" style="1" customWidth="1"/>
    <col min="10490" max="10494" width="10.28515625" style="1" customWidth="1"/>
    <col min="10495" max="10742" width="9.140625" style="1"/>
    <col min="10743" max="10743" width="5.140625" style="1" customWidth="1"/>
    <col min="10744" max="10744" width="12.42578125" style="1" customWidth="1"/>
    <col min="10745" max="10745" width="25.42578125" style="1" customWidth="1"/>
    <col min="10746" max="10750" width="10.28515625" style="1" customWidth="1"/>
    <col min="10751" max="10998" width="9.140625" style="1"/>
    <col min="10999" max="10999" width="5.140625" style="1" customWidth="1"/>
    <col min="11000" max="11000" width="12.42578125" style="1" customWidth="1"/>
    <col min="11001" max="11001" width="25.42578125" style="1" customWidth="1"/>
    <col min="11002" max="11006" width="10.28515625" style="1" customWidth="1"/>
    <col min="11007" max="11254" width="9.140625" style="1"/>
    <col min="11255" max="11255" width="5.140625" style="1" customWidth="1"/>
    <col min="11256" max="11256" width="12.42578125" style="1" customWidth="1"/>
    <col min="11257" max="11257" width="25.42578125" style="1" customWidth="1"/>
    <col min="11258" max="11262" width="10.28515625" style="1" customWidth="1"/>
    <col min="11263" max="11510" width="9.140625" style="1"/>
    <col min="11511" max="11511" width="5.140625" style="1" customWidth="1"/>
    <col min="11512" max="11512" width="12.42578125" style="1" customWidth="1"/>
    <col min="11513" max="11513" width="25.42578125" style="1" customWidth="1"/>
    <col min="11514" max="11518" width="10.28515625" style="1" customWidth="1"/>
    <col min="11519" max="11766" width="9.140625" style="1"/>
    <col min="11767" max="11767" width="5.140625" style="1" customWidth="1"/>
    <col min="11768" max="11768" width="12.42578125" style="1" customWidth="1"/>
    <col min="11769" max="11769" width="25.42578125" style="1" customWidth="1"/>
    <col min="11770" max="11774" width="10.28515625" style="1" customWidth="1"/>
    <col min="11775" max="12022" width="9.140625" style="1"/>
    <col min="12023" max="12023" width="5.140625" style="1" customWidth="1"/>
    <col min="12024" max="12024" width="12.42578125" style="1" customWidth="1"/>
    <col min="12025" max="12025" width="25.42578125" style="1" customWidth="1"/>
    <col min="12026" max="12030" width="10.28515625" style="1" customWidth="1"/>
    <col min="12031" max="12278" width="9.140625" style="1"/>
    <col min="12279" max="12279" width="5.140625" style="1" customWidth="1"/>
    <col min="12280" max="12280" width="12.42578125" style="1" customWidth="1"/>
    <col min="12281" max="12281" width="25.42578125" style="1" customWidth="1"/>
    <col min="12282" max="12286" width="10.28515625" style="1" customWidth="1"/>
    <col min="12287" max="12534" width="9.140625" style="1"/>
    <col min="12535" max="12535" width="5.140625" style="1" customWidth="1"/>
    <col min="12536" max="12536" width="12.42578125" style="1" customWidth="1"/>
    <col min="12537" max="12537" width="25.42578125" style="1" customWidth="1"/>
    <col min="12538" max="12542" width="10.28515625" style="1" customWidth="1"/>
    <col min="12543" max="12790" width="9.140625" style="1"/>
    <col min="12791" max="12791" width="5.140625" style="1" customWidth="1"/>
    <col min="12792" max="12792" width="12.42578125" style="1" customWidth="1"/>
    <col min="12793" max="12793" width="25.42578125" style="1" customWidth="1"/>
    <col min="12794" max="12798" width="10.28515625" style="1" customWidth="1"/>
    <col min="12799" max="13046" width="9.140625" style="1"/>
    <col min="13047" max="13047" width="5.140625" style="1" customWidth="1"/>
    <col min="13048" max="13048" width="12.42578125" style="1" customWidth="1"/>
    <col min="13049" max="13049" width="25.42578125" style="1" customWidth="1"/>
    <col min="13050" max="13054" width="10.28515625" style="1" customWidth="1"/>
    <col min="13055" max="13302" width="9.140625" style="1"/>
    <col min="13303" max="13303" width="5.140625" style="1" customWidth="1"/>
    <col min="13304" max="13304" width="12.42578125" style="1" customWidth="1"/>
    <col min="13305" max="13305" width="25.42578125" style="1" customWidth="1"/>
    <col min="13306" max="13310" width="10.28515625" style="1" customWidth="1"/>
    <col min="13311" max="13558" width="9.140625" style="1"/>
    <col min="13559" max="13559" width="5.140625" style="1" customWidth="1"/>
    <col min="13560" max="13560" width="12.42578125" style="1" customWidth="1"/>
    <col min="13561" max="13561" width="25.42578125" style="1" customWidth="1"/>
    <col min="13562" max="13566" width="10.28515625" style="1" customWidth="1"/>
    <col min="13567" max="13814" width="9.140625" style="1"/>
    <col min="13815" max="13815" width="5.140625" style="1" customWidth="1"/>
    <col min="13816" max="13816" width="12.42578125" style="1" customWidth="1"/>
    <col min="13817" max="13817" width="25.42578125" style="1" customWidth="1"/>
    <col min="13818" max="13822" width="10.28515625" style="1" customWidth="1"/>
    <col min="13823" max="14070" width="9.140625" style="1"/>
    <col min="14071" max="14071" width="5.140625" style="1" customWidth="1"/>
    <col min="14072" max="14072" width="12.42578125" style="1" customWidth="1"/>
    <col min="14073" max="14073" width="25.42578125" style="1" customWidth="1"/>
    <col min="14074" max="14078" width="10.28515625" style="1" customWidth="1"/>
    <col min="14079" max="14326" width="9.140625" style="1"/>
    <col min="14327" max="14327" width="5.140625" style="1" customWidth="1"/>
    <col min="14328" max="14328" width="12.42578125" style="1" customWidth="1"/>
    <col min="14329" max="14329" width="25.42578125" style="1" customWidth="1"/>
    <col min="14330" max="14334" width="10.28515625" style="1" customWidth="1"/>
    <col min="14335" max="14582" width="9.140625" style="1"/>
    <col min="14583" max="14583" width="5.140625" style="1" customWidth="1"/>
    <col min="14584" max="14584" width="12.42578125" style="1" customWidth="1"/>
    <col min="14585" max="14585" width="25.42578125" style="1" customWidth="1"/>
    <col min="14586" max="14590" width="10.28515625" style="1" customWidth="1"/>
    <col min="14591" max="14838" width="9.140625" style="1"/>
    <col min="14839" max="14839" width="5.140625" style="1" customWidth="1"/>
    <col min="14840" max="14840" width="12.42578125" style="1" customWidth="1"/>
    <col min="14841" max="14841" width="25.42578125" style="1" customWidth="1"/>
    <col min="14842" max="14846" width="10.28515625" style="1" customWidth="1"/>
    <col min="14847" max="15094" width="9.140625" style="1"/>
    <col min="15095" max="15095" width="5.140625" style="1" customWidth="1"/>
    <col min="15096" max="15096" width="12.42578125" style="1" customWidth="1"/>
    <col min="15097" max="15097" width="25.42578125" style="1" customWidth="1"/>
    <col min="15098" max="15102" width="10.28515625" style="1" customWidth="1"/>
    <col min="15103" max="15350" width="9.140625" style="1"/>
    <col min="15351" max="15351" width="5.140625" style="1" customWidth="1"/>
    <col min="15352" max="15352" width="12.42578125" style="1" customWidth="1"/>
    <col min="15353" max="15353" width="25.42578125" style="1" customWidth="1"/>
    <col min="15354" max="15358" width="10.28515625" style="1" customWidth="1"/>
    <col min="15359" max="15606" width="9.140625" style="1"/>
    <col min="15607" max="15607" width="5.140625" style="1" customWidth="1"/>
    <col min="15608" max="15608" width="12.42578125" style="1" customWidth="1"/>
    <col min="15609" max="15609" width="25.42578125" style="1" customWidth="1"/>
    <col min="15610" max="15614" width="10.28515625" style="1" customWidth="1"/>
    <col min="15615" max="15862" width="9.140625" style="1"/>
    <col min="15863" max="15863" width="5.140625" style="1" customWidth="1"/>
    <col min="15864" max="15864" width="12.42578125" style="1" customWidth="1"/>
    <col min="15865" max="15865" width="25.42578125" style="1" customWidth="1"/>
    <col min="15866" max="15870" width="10.28515625" style="1" customWidth="1"/>
    <col min="15871" max="16118" width="9.140625" style="1"/>
    <col min="16119" max="16119" width="5.140625" style="1" customWidth="1"/>
    <col min="16120" max="16120" width="12.42578125" style="1" customWidth="1"/>
    <col min="16121" max="16121" width="25.42578125" style="1" customWidth="1"/>
    <col min="16122" max="16126" width="10.28515625" style="1" customWidth="1"/>
    <col min="16127" max="16384" width="9.140625" style="1"/>
  </cols>
  <sheetData>
    <row r="1" spans="1:8" ht="14.25" x14ac:dyDescent="0.2">
      <c r="A1" s="144"/>
      <c r="B1" s="145"/>
      <c r="C1" s="144"/>
      <c r="D1" s="144"/>
      <c r="E1" s="144"/>
      <c r="F1" s="144"/>
      <c r="G1" s="144"/>
      <c r="H1" s="143" t="s">
        <v>23</v>
      </c>
    </row>
    <row r="2" spans="1:8" ht="19.5" customHeight="1" x14ac:dyDescent="0.2">
      <c r="A2" s="144"/>
      <c r="B2" s="145"/>
      <c r="C2" s="144"/>
      <c r="D2" s="305" t="s">
        <v>93</v>
      </c>
      <c r="E2" s="305"/>
      <c r="F2" s="305"/>
      <c r="G2" s="305"/>
      <c r="H2" s="305"/>
    </row>
    <row r="3" spans="1:8" x14ac:dyDescent="0.2">
      <c r="A3" s="146"/>
      <c r="B3" s="147"/>
      <c r="C3" s="148"/>
      <c r="D3" s="305"/>
      <c r="E3" s="305"/>
      <c r="F3" s="305"/>
      <c r="G3" s="305"/>
      <c r="H3" s="305"/>
    </row>
    <row r="4" spans="1:8" ht="31.5" customHeight="1" x14ac:dyDescent="0.2">
      <c r="A4" s="146"/>
      <c r="B4" s="149"/>
      <c r="C4" s="150"/>
      <c r="D4" s="305"/>
      <c r="E4" s="305"/>
      <c r="F4" s="305"/>
      <c r="G4" s="305"/>
      <c r="H4" s="305"/>
    </row>
    <row r="5" spans="1:8" ht="15" x14ac:dyDescent="0.2">
      <c r="A5" s="146"/>
      <c r="B5" s="149"/>
      <c r="C5" s="150"/>
      <c r="D5" s="151"/>
      <c r="E5" s="151"/>
      <c r="F5" s="151"/>
      <c r="G5" s="151"/>
      <c r="H5" s="151"/>
    </row>
    <row r="6" spans="1:8" ht="49.5" customHeight="1" x14ac:dyDescent="0.2">
      <c r="A6" s="355" t="s">
        <v>81</v>
      </c>
      <c r="B6" s="355"/>
      <c r="C6" s="355"/>
      <c r="D6" s="355"/>
      <c r="E6" s="355"/>
      <c r="F6" s="355"/>
      <c r="G6" s="355"/>
      <c r="H6" s="355"/>
    </row>
    <row r="7" spans="1:8" ht="15" x14ac:dyDescent="0.2">
      <c r="A7" s="56"/>
      <c r="B7" s="149"/>
      <c r="C7" s="57"/>
      <c r="D7" s="57"/>
      <c r="E7" s="57"/>
      <c r="F7" s="57"/>
      <c r="G7" s="57"/>
      <c r="H7" s="57"/>
    </row>
    <row r="8" spans="1:8" ht="18.75" customHeight="1" thickBot="1" x14ac:dyDescent="0.25">
      <c r="A8" s="356" t="s">
        <v>88</v>
      </c>
      <c r="B8" s="356"/>
      <c r="C8" s="356"/>
      <c r="D8" s="356"/>
      <c r="E8" s="356"/>
      <c r="F8" s="356"/>
      <c r="G8" s="356"/>
      <c r="H8" s="356"/>
    </row>
    <row r="9" spans="1:8" ht="13.5" customHeight="1" thickBot="1" x14ac:dyDescent="0.25">
      <c r="A9" s="324" t="s">
        <v>18</v>
      </c>
      <c r="B9" s="357" t="s">
        <v>55</v>
      </c>
      <c r="C9" s="358" t="s">
        <v>56</v>
      </c>
      <c r="D9" s="360" t="s">
        <v>57</v>
      </c>
      <c r="E9" s="360"/>
      <c r="F9" s="360"/>
      <c r="G9" s="360"/>
      <c r="H9" s="361" t="s">
        <v>8</v>
      </c>
    </row>
    <row r="10" spans="1:8" ht="32.25" thickBot="1" x14ac:dyDescent="0.25">
      <c r="A10" s="325"/>
      <c r="B10" s="327"/>
      <c r="C10" s="359"/>
      <c r="D10" s="152" t="s">
        <v>0</v>
      </c>
      <c r="E10" s="153" t="s">
        <v>1</v>
      </c>
      <c r="F10" s="153" t="s">
        <v>2</v>
      </c>
      <c r="G10" s="154" t="s">
        <v>3</v>
      </c>
      <c r="H10" s="362"/>
    </row>
    <row r="11" spans="1:8" ht="15" customHeight="1" thickBot="1" x14ac:dyDescent="0.25">
      <c r="A11" s="23">
        <v>1</v>
      </c>
      <c r="B11" s="24">
        <v>2</v>
      </c>
      <c r="C11" s="36">
        <v>3</v>
      </c>
      <c r="D11" s="155">
        <v>4</v>
      </c>
      <c r="E11" s="156">
        <v>5</v>
      </c>
      <c r="F11" s="156">
        <v>6</v>
      </c>
      <c r="G11" s="157">
        <v>7</v>
      </c>
      <c r="H11" s="48">
        <v>8</v>
      </c>
    </row>
    <row r="12" spans="1:8" ht="18" customHeight="1" x14ac:dyDescent="0.2">
      <c r="A12" s="363" t="s">
        <v>58</v>
      </c>
      <c r="B12" s="353"/>
      <c r="C12" s="354"/>
      <c r="D12" s="158"/>
      <c r="E12" s="159"/>
      <c r="F12" s="159"/>
      <c r="G12" s="159"/>
      <c r="H12" s="160"/>
    </row>
    <row r="13" spans="1:8" ht="21.75" hidden="1" customHeight="1" x14ac:dyDescent="0.2">
      <c r="A13" s="161">
        <v>1</v>
      </c>
      <c r="B13" s="162" t="s">
        <v>31</v>
      </c>
      <c r="C13" s="163" t="s">
        <v>59</v>
      </c>
      <c r="D13" s="164"/>
      <c r="E13" s="165"/>
      <c r="F13" s="165"/>
      <c r="G13" s="165"/>
      <c r="H13" s="166">
        <f>SUM(D13:G13)</f>
        <v>0</v>
      </c>
    </row>
    <row r="14" spans="1:8" ht="15" customHeight="1" x14ac:dyDescent="0.2">
      <c r="A14" s="352" t="s">
        <v>60</v>
      </c>
      <c r="B14" s="353"/>
      <c r="C14" s="354"/>
      <c r="D14" s="167"/>
      <c r="E14" s="168"/>
      <c r="F14" s="168"/>
      <c r="G14" s="168"/>
      <c r="H14" s="169"/>
    </row>
    <row r="15" spans="1:8" ht="18" customHeight="1" x14ac:dyDescent="0.2">
      <c r="A15" s="161">
        <v>1</v>
      </c>
      <c r="B15" s="162" t="s">
        <v>31</v>
      </c>
      <c r="C15" s="163" t="s">
        <v>61</v>
      </c>
      <c r="D15" s="164" t="e">
        <f>'Сводка затрат'!I15+'Сводка затрат'!#REF!+'Сводка затрат'!#REF!+'Сводка затрат'!#REF!+'Сводка затрат'!#REF!+'Сводка затрат'!#REF!</f>
        <v>#REF!</v>
      </c>
      <c r="E15" s="165"/>
      <c r="F15" s="165"/>
      <c r="G15" s="165"/>
      <c r="H15" s="166" t="e">
        <f t="shared" ref="H15:H27" si="0">SUM(D15:G15)</f>
        <v>#REF!</v>
      </c>
    </row>
    <row r="16" spans="1:8" ht="15" x14ac:dyDescent="0.2">
      <c r="A16" s="363" t="s">
        <v>62</v>
      </c>
      <c r="B16" s="353"/>
      <c r="C16" s="354"/>
      <c r="D16" s="170"/>
      <c r="E16" s="171"/>
      <c r="F16" s="171"/>
      <c r="G16" s="171"/>
      <c r="H16" s="166"/>
    </row>
    <row r="17" spans="1:8" ht="15" x14ac:dyDescent="0.2">
      <c r="A17" s="172"/>
      <c r="B17" s="173"/>
      <c r="C17" s="174"/>
      <c r="D17" s="170"/>
      <c r="E17" s="171"/>
      <c r="F17" s="171"/>
      <c r="G17" s="171"/>
      <c r="H17" s="166"/>
    </row>
    <row r="18" spans="1:8" ht="15" x14ac:dyDescent="0.2">
      <c r="A18" s="363" t="s">
        <v>63</v>
      </c>
      <c r="B18" s="353"/>
      <c r="C18" s="354"/>
      <c r="D18" s="170"/>
      <c r="E18" s="171"/>
      <c r="F18" s="171"/>
      <c r="G18" s="171"/>
      <c r="H18" s="166"/>
    </row>
    <row r="19" spans="1:8" x14ac:dyDescent="0.2">
      <c r="A19" s="175"/>
      <c r="B19" s="176"/>
      <c r="C19" s="177"/>
      <c r="D19" s="170"/>
      <c r="E19" s="171"/>
      <c r="F19" s="171"/>
      <c r="G19" s="171"/>
      <c r="H19" s="166"/>
    </row>
    <row r="20" spans="1:8" ht="15" x14ac:dyDescent="0.2">
      <c r="A20" s="363" t="s">
        <v>64</v>
      </c>
      <c r="B20" s="353"/>
      <c r="C20" s="354"/>
      <c r="D20" s="170"/>
      <c r="E20" s="171"/>
      <c r="F20" s="171"/>
      <c r="G20" s="171"/>
      <c r="H20" s="166"/>
    </row>
    <row r="21" spans="1:8" x14ac:dyDescent="0.2">
      <c r="A21" s="175"/>
      <c r="B21" s="176"/>
      <c r="C21" s="177"/>
      <c r="D21" s="170"/>
      <c r="E21" s="171"/>
      <c r="F21" s="171"/>
      <c r="G21" s="171"/>
      <c r="H21" s="166"/>
    </row>
    <row r="22" spans="1:8" ht="15" customHeight="1" x14ac:dyDescent="0.2">
      <c r="A22" s="352" t="s">
        <v>26</v>
      </c>
      <c r="B22" s="353"/>
      <c r="C22" s="354"/>
      <c r="D22" s="167"/>
      <c r="E22" s="168"/>
      <c r="F22" s="168"/>
      <c r="G22" s="168"/>
      <c r="H22" s="169"/>
    </row>
    <row r="23" spans="1:8" ht="28.5" hidden="1" customHeight="1" x14ac:dyDescent="0.2">
      <c r="A23" s="161">
        <v>3</v>
      </c>
      <c r="B23" s="162" t="s">
        <v>65</v>
      </c>
      <c r="C23" s="178" t="s">
        <v>66</v>
      </c>
      <c r="D23" s="164"/>
      <c r="E23" s="165"/>
      <c r="F23" s="165"/>
      <c r="G23" s="165"/>
      <c r="H23" s="166">
        <f t="shared" si="0"/>
        <v>0</v>
      </c>
    </row>
    <row r="24" spans="1:8" ht="28.5" customHeight="1" x14ac:dyDescent="0.2">
      <c r="A24" s="161">
        <v>2</v>
      </c>
      <c r="B24" s="162" t="s">
        <v>31</v>
      </c>
      <c r="C24" s="178" t="s">
        <v>67</v>
      </c>
      <c r="D24" s="164">
        <v>0</v>
      </c>
      <c r="E24" s="165"/>
      <c r="F24" s="165"/>
      <c r="G24" s="165"/>
      <c r="H24" s="166">
        <f>D24+E24</f>
        <v>0</v>
      </c>
    </row>
    <row r="25" spans="1:8" ht="15.75" customHeight="1" x14ac:dyDescent="0.2">
      <c r="A25" s="352" t="s">
        <v>9</v>
      </c>
      <c r="B25" s="353"/>
      <c r="C25" s="354"/>
      <c r="D25" s="167"/>
      <c r="E25" s="168"/>
      <c r="F25" s="168"/>
      <c r="G25" s="168"/>
      <c r="H25" s="169"/>
    </row>
    <row r="26" spans="1:8" ht="30" hidden="1" x14ac:dyDescent="0.2">
      <c r="A26" s="175">
        <v>4</v>
      </c>
      <c r="B26" s="162" t="s">
        <v>68</v>
      </c>
      <c r="C26" s="163" t="s">
        <v>69</v>
      </c>
      <c r="D26" s="170"/>
      <c r="E26" s="171"/>
      <c r="F26" s="171"/>
      <c r="G26" s="171"/>
      <c r="H26" s="166">
        <f t="shared" si="0"/>
        <v>0</v>
      </c>
    </row>
    <row r="27" spans="1:8" ht="28.5" customHeight="1" x14ac:dyDescent="0.2">
      <c r="A27" s="175">
        <v>3</v>
      </c>
      <c r="B27" s="162" t="s">
        <v>31</v>
      </c>
      <c r="C27" s="178" t="s">
        <v>46</v>
      </c>
      <c r="D27" s="170">
        <v>0</v>
      </c>
      <c r="E27" s="171"/>
      <c r="F27" s="171"/>
      <c r="G27" s="171"/>
      <c r="H27" s="166">
        <f t="shared" si="0"/>
        <v>0</v>
      </c>
    </row>
    <row r="28" spans="1:8" ht="28.5" customHeight="1" x14ac:dyDescent="0.2">
      <c r="A28" s="175">
        <v>4</v>
      </c>
      <c r="B28" s="162" t="s">
        <v>31</v>
      </c>
      <c r="C28" s="179" t="s">
        <v>48</v>
      </c>
      <c r="D28" s="170"/>
      <c r="E28" s="171"/>
      <c r="F28" s="171"/>
      <c r="G28" s="171">
        <f>'Сводка затрат'!L23</f>
        <v>14.52</v>
      </c>
      <c r="H28" s="166">
        <f>G28</f>
        <v>14.52</v>
      </c>
    </row>
    <row r="29" spans="1:8" ht="14.25" customHeight="1" x14ac:dyDescent="0.2">
      <c r="A29" s="180"/>
      <c r="B29" s="176" t="s">
        <v>17</v>
      </c>
      <c r="C29" s="181" t="s">
        <v>4</v>
      </c>
      <c r="D29" s="170" t="e">
        <f>SUM(D13:D27)</f>
        <v>#REF!</v>
      </c>
      <c r="E29" s="171">
        <f>SUM(E13:E27)</f>
        <v>0</v>
      </c>
      <c r="F29" s="171">
        <f>SUM(F13:F27)</f>
        <v>0</v>
      </c>
      <c r="G29" s="171">
        <f>SUM(G13:G28)</f>
        <v>14.52</v>
      </c>
      <c r="H29" s="182" t="e">
        <f>SUM(D29:G29)</f>
        <v>#REF!</v>
      </c>
    </row>
    <row r="30" spans="1:8" ht="30.75" customHeight="1" x14ac:dyDescent="0.2">
      <c r="A30" s="175">
        <v>5</v>
      </c>
      <c r="B30" s="183" t="s">
        <v>70</v>
      </c>
      <c r="C30" s="178" t="s">
        <v>71</v>
      </c>
      <c r="D30" s="170" t="e">
        <f>D29*1.5%</f>
        <v>#REF!</v>
      </c>
      <c r="E30" s="171">
        <f t="shared" ref="E30:F30" si="1">E29*1.5%</f>
        <v>0</v>
      </c>
      <c r="F30" s="171">
        <f t="shared" si="1"/>
        <v>0</v>
      </c>
      <c r="G30" s="171">
        <f>G29*1.5%</f>
        <v>0.21779999999999999</v>
      </c>
      <c r="H30" s="182" t="e">
        <f>D30+E30+F30+G30</f>
        <v>#REF!</v>
      </c>
    </row>
    <row r="31" spans="1:8" ht="15" x14ac:dyDescent="0.2">
      <c r="A31" s="175"/>
      <c r="B31" s="176" t="s">
        <v>17</v>
      </c>
      <c r="C31" s="163" t="s">
        <v>72</v>
      </c>
      <c r="D31" s="184" t="e">
        <f>D29+D30</f>
        <v>#REF!</v>
      </c>
      <c r="E31" s="185">
        <f t="shared" ref="E31:F31" si="2">E29+E30</f>
        <v>0</v>
      </c>
      <c r="F31" s="185">
        <f t="shared" si="2"/>
        <v>0</v>
      </c>
      <c r="G31" s="185">
        <f>G29+G30</f>
        <v>14.7378</v>
      </c>
      <c r="H31" s="186" t="e">
        <f>SUM(D31:G31)</f>
        <v>#REF!</v>
      </c>
    </row>
    <row r="32" spans="1:8" ht="15" x14ac:dyDescent="0.25">
      <c r="A32" s="9"/>
      <c r="B32" s="187"/>
      <c r="C32" s="188" t="s">
        <v>73</v>
      </c>
      <c r="D32" s="189"/>
      <c r="E32" s="190"/>
      <c r="F32" s="190"/>
      <c r="G32" s="190"/>
      <c r="H32" s="191"/>
    </row>
    <row r="33" spans="1:10" ht="15" x14ac:dyDescent="0.2">
      <c r="A33" s="9"/>
      <c r="B33" s="187"/>
      <c r="C33" s="192" t="s">
        <v>74</v>
      </c>
      <c r="D33" s="184">
        <f>7.58</f>
        <v>7.58</v>
      </c>
      <c r="E33" s="185">
        <f>7.58</f>
        <v>7.58</v>
      </c>
      <c r="F33" s="185">
        <v>3.82</v>
      </c>
      <c r="G33" s="185">
        <v>7.53</v>
      </c>
      <c r="H33" s="191"/>
    </row>
    <row r="34" spans="1:10" ht="15" x14ac:dyDescent="0.25">
      <c r="A34" s="9"/>
      <c r="B34" s="187"/>
      <c r="C34" s="188" t="s">
        <v>75</v>
      </c>
      <c r="D34" s="184" t="e">
        <f>D31*D33</f>
        <v>#REF!</v>
      </c>
      <c r="E34" s="185">
        <f>E31*E33</f>
        <v>0</v>
      </c>
      <c r="F34" s="185">
        <f>F31*F33</f>
        <v>0</v>
      </c>
      <c r="G34" s="185">
        <f>G31*G33</f>
        <v>110.975634</v>
      </c>
      <c r="H34" s="191" t="e">
        <f>SUM(D34:G34)</f>
        <v>#REF!</v>
      </c>
    </row>
    <row r="35" spans="1:10" ht="30" x14ac:dyDescent="0.25">
      <c r="A35" s="9"/>
      <c r="B35" s="193" t="s">
        <v>17</v>
      </c>
      <c r="C35" s="194" t="s">
        <v>89</v>
      </c>
      <c r="D35" s="195">
        <f>1.06*1.049*1.143*1.081*1.054*1.044*1.046</f>
        <v>1.5813429687475649</v>
      </c>
      <c r="E35" s="196">
        <f>D35</f>
        <v>1.5813429687475649</v>
      </c>
      <c r="F35" s="196">
        <f>E35</f>
        <v>1.5813429687475649</v>
      </c>
      <c r="G35" s="196">
        <f>F35</f>
        <v>1.5813429687475649</v>
      </c>
      <c r="H35" s="197"/>
    </row>
    <row r="36" spans="1:10" ht="15" x14ac:dyDescent="0.25">
      <c r="A36" s="9"/>
      <c r="B36" s="193"/>
      <c r="C36" s="188" t="s">
        <v>90</v>
      </c>
      <c r="D36" s="198" t="e">
        <f>D34*D35</f>
        <v>#REF!</v>
      </c>
      <c r="E36" s="199">
        <f t="shared" ref="E36:F36" si="3">E34*E35</f>
        <v>0</v>
      </c>
      <c r="F36" s="199">
        <f t="shared" si="3"/>
        <v>0</v>
      </c>
      <c r="G36" s="199">
        <f>G34*G35</f>
        <v>175.49053852820319</v>
      </c>
      <c r="H36" s="197" t="e">
        <f>SUM(D36:G36)</f>
        <v>#REF!</v>
      </c>
    </row>
    <row r="37" spans="1:10" ht="30" x14ac:dyDescent="0.25">
      <c r="A37" s="9"/>
      <c r="B37" s="193"/>
      <c r="C37" s="194" t="s">
        <v>91</v>
      </c>
      <c r="D37" s="200">
        <v>0.7</v>
      </c>
      <c r="E37" s="201">
        <f>D37</f>
        <v>0.7</v>
      </c>
      <c r="F37" s="201">
        <f>E37</f>
        <v>0.7</v>
      </c>
      <c r="G37" s="201">
        <f>F37</f>
        <v>0.7</v>
      </c>
      <c r="H37" s="197"/>
    </row>
    <row r="38" spans="1:10" ht="15" x14ac:dyDescent="0.25">
      <c r="A38" s="9"/>
      <c r="B38" s="193"/>
      <c r="C38" s="188" t="s">
        <v>92</v>
      </c>
      <c r="D38" s="198" t="e">
        <f>D36*D37</f>
        <v>#REF!</v>
      </c>
      <c r="E38" s="199">
        <f>E36*E37</f>
        <v>0</v>
      </c>
      <c r="F38" s="199">
        <f>F36*F37</f>
        <v>0</v>
      </c>
      <c r="G38" s="199">
        <f>G36*G37</f>
        <v>122.84337696974222</v>
      </c>
      <c r="H38" s="238" t="e">
        <f>SUM(D38:G38)</f>
        <v>#REF!</v>
      </c>
      <c r="J38" s="1" t="e">
        <f>H38/55.65</f>
        <v>#REF!</v>
      </c>
    </row>
    <row r="39" spans="1:10" ht="15" x14ac:dyDescent="0.25">
      <c r="A39" s="9"/>
      <c r="B39" s="193"/>
      <c r="C39" s="188" t="s">
        <v>15</v>
      </c>
      <c r="D39" s="170" t="e">
        <f>D38*18%</f>
        <v>#REF!</v>
      </c>
      <c r="E39" s="171">
        <f t="shared" ref="E39:G39" si="4">E38*18%</f>
        <v>0</v>
      </c>
      <c r="F39" s="171">
        <f t="shared" si="4"/>
        <v>0</v>
      </c>
      <c r="G39" s="171">
        <f t="shared" si="4"/>
        <v>22.1118078545536</v>
      </c>
      <c r="H39" s="182" t="e">
        <f>SUM(D39:G39)</f>
        <v>#REF!</v>
      </c>
    </row>
    <row r="40" spans="1:10" ht="30.75" thickBot="1" x14ac:dyDescent="0.3">
      <c r="A40" s="11"/>
      <c r="B40" s="202"/>
      <c r="C40" s="203" t="s">
        <v>76</v>
      </c>
      <c r="D40" s="204" t="e">
        <f>D38+D39</f>
        <v>#REF!</v>
      </c>
      <c r="E40" s="205">
        <f t="shared" ref="E40:G40" si="5">E38+E39</f>
        <v>0</v>
      </c>
      <c r="F40" s="205">
        <f t="shared" si="5"/>
        <v>0</v>
      </c>
      <c r="G40" s="205">
        <f t="shared" si="5"/>
        <v>144.95518482429583</v>
      </c>
      <c r="H40" s="206" t="e">
        <f>SUM(D40:G40)</f>
        <v>#REF!</v>
      </c>
    </row>
    <row r="41" spans="1:10" x14ac:dyDescent="0.2">
      <c r="A41" s="2" t="s">
        <v>17</v>
      </c>
      <c r="B41" s="207" t="s">
        <v>17</v>
      </c>
      <c r="C41" s="208" t="s">
        <v>77</v>
      </c>
      <c r="D41" s="342" t="s">
        <v>17</v>
      </c>
      <c r="E41" s="343"/>
      <c r="F41" s="349" t="s">
        <v>17</v>
      </c>
      <c r="G41" s="350"/>
      <c r="H41" s="350"/>
    </row>
    <row r="42" spans="1:10" ht="15" customHeight="1" x14ac:dyDescent="0.2">
      <c r="A42" s="2"/>
      <c r="B42" s="209" t="s">
        <v>28</v>
      </c>
      <c r="C42" s="87"/>
      <c r="D42" s="87"/>
      <c r="E42" s="210"/>
      <c r="F42" s="210"/>
      <c r="G42" s="210"/>
      <c r="H42" s="210"/>
    </row>
    <row r="43" spans="1:10" ht="30" customHeight="1" x14ac:dyDescent="0.2">
      <c r="A43" s="2"/>
      <c r="B43" s="87" t="s">
        <v>78</v>
      </c>
      <c r="C43" s="87"/>
      <c r="D43" s="87"/>
    </row>
    <row r="44" spans="1:10" ht="15.75" customHeight="1" x14ac:dyDescent="0.2">
      <c r="A44" s="2"/>
      <c r="B44" s="211"/>
      <c r="C44" s="86"/>
      <c r="D44" s="86"/>
    </row>
    <row r="45" spans="1:10" ht="15" x14ac:dyDescent="0.2">
      <c r="B45" s="212"/>
      <c r="C45" s="210"/>
      <c r="D45" s="210"/>
      <c r="E45" s="210"/>
      <c r="F45" s="210"/>
      <c r="G45" s="210"/>
      <c r="H45" s="210"/>
    </row>
    <row r="46" spans="1:10" ht="15" customHeight="1" x14ac:dyDescent="0.2">
      <c r="B46" s="364" t="s">
        <v>79</v>
      </c>
      <c r="C46" s="364"/>
      <c r="D46" s="364"/>
      <c r="E46" s="364"/>
      <c r="F46" s="364"/>
      <c r="G46" s="364"/>
      <c r="H46" s="364"/>
      <c r="I46" s="364"/>
    </row>
    <row r="47" spans="1:10" ht="15" x14ac:dyDescent="0.2">
      <c r="B47" s="213"/>
      <c r="C47" s="214"/>
      <c r="D47" s="214"/>
      <c r="E47" s="214"/>
      <c r="F47" s="214"/>
      <c r="G47" s="214"/>
      <c r="H47" s="214"/>
      <c r="I47" s="214"/>
    </row>
    <row r="48" spans="1:10" ht="15" customHeight="1" x14ac:dyDescent="0.2">
      <c r="B48" s="364" t="s">
        <v>80</v>
      </c>
      <c r="C48" s="364"/>
      <c r="D48" s="364"/>
      <c r="E48" s="364"/>
      <c r="F48" s="364"/>
      <c r="G48" s="364"/>
      <c r="H48" s="364"/>
      <c r="I48" s="364"/>
    </row>
    <row r="49" spans="2:8" ht="15.75" x14ac:dyDescent="0.25">
      <c r="B49" s="215"/>
      <c r="C49" s="216"/>
      <c r="D49" s="216"/>
      <c r="E49" s="216"/>
      <c r="F49" s="87"/>
      <c r="H49" s="87"/>
    </row>
  </sheetData>
  <mergeCells count="19">
    <mergeCell ref="A25:C25"/>
    <mergeCell ref="D41:E41"/>
    <mergeCell ref="F41:H41"/>
    <mergeCell ref="B46:I46"/>
    <mergeCell ref="B48:I48"/>
    <mergeCell ref="A22:C22"/>
    <mergeCell ref="D2:H4"/>
    <mergeCell ref="A6:H6"/>
    <mergeCell ref="A8:H8"/>
    <mergeCell ref="A9:A10"/>
    <mergeCell ref="B9:B10"/>
    <mergeCell ref="C9:C10"/>
    <mergeCell ref="D9:G9"/>
    <mergeCell ref="H9:H10"/>
    <mergeCell ref="A12:C12"/>
    <mergeCell ref="A14:C14"/>
    <mergeCell ref="A16:C16"/>
    <mergeCell ref="A18:C18"/>
    <mergeCell ref="A20:C2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I28" sqref="I28"/>
    </sheetView>
  </sheetViews>
  <sheetFormatPr defaultRowHeight="15" x14ac:dyDescent="0.25"/>
  <cols>
    <col min="8" max="8" width="22.28515625" customWidth="1"/>
    <col min="9" max="9" width="28.28515625" customWidth="1"/>
  </cols>
  <sheetData>
    <row r="1" spans="1:10" x14ac:dyDescent="0.25">
      <c r="B1" t="s">
        <v>98</v>
      </c>
      <c r="H1" t="s">
        <v>99</v>
      </c>
      <c r="I1" s="239" t="s">
        <v>100</v>
      </c>
    </row>
    <row r="2" spans="1:10" x14ac:dyDescent="0.25">
      <c r="A2" s="240" t="s">
        <v>101</v>
      </c>
      <c r="B2" s="240">
        <v>21.22</v>
      </c>
      <c r="C2" s="240">
        <v>31.32</v>
      </c>
      <c r="D2" s="240">
        <v>33.340000000000003</v>
      </c>
      <c r="E2" s="240">
        <v>35.36</v>
      </c>
      <c r="F2" s="240">
        <v>37.380000000000003</v>
      </c>
      <c r="G2" s="240">
        <v>43.44</v>
      </c>
      <c r="I2" s="239"/>
    </row>
    <row r="3" spans="1:10" x14ac:dyDescent="0.25">
      <c r="A3" t="s">
        <v>99</v>
      </c>
      <c r="B3" s="241">
        <v>104.667</v>
      </c>
      <c r="C3" s="241">
        <v>83.486999999999995</v>
      </c>
      <c r="D3" s="241">
        <v>176.535</v>
      </c>
      <c r="E3" s="241">
        <v>420.89600000000002</v>
      </c>
      <c r="F3" s="241">
        <v>324.68799999999999</v>
      </c>
      <c r="G3" s="241">
        <v>61.886000000000003</v>
      </c>
      <c r="H3" s="242">
        <f>SUM(B3:G3)</f>
        <v>1172.1590000000001</v>
      </c>
      <c r="I3" s="243">
        <v>1172.159516211791</v>
      </c>
      <c r="J3" s="244">
        <f>H3-I3</f>
        <v>-5.162117909094377E-4</v>
      </c>
    </row>
    <row r="4" spans="1:10" x14ac:dyDescent="0.25">
      <c r="A4" t="s">
        <v>42</v>
      </c>
      <c r="B4" s="245">
        <f>70.16*1.03</f>
        <v>72.264799999999994</v>
      </c>
      <c r="C4" s="245">
        <f>62.65*1.03</f>
        <v>64.529499999999999</v>
      </c>
      <c r="D4" s="245">
        <f>140.49*1.03</f>
        <v>144.7047</v>
      </c>
      <c r="E4" s="245">
        <f>306.06*1.03</f>
        <v>315.24180000000001</v>
      </c>
      <c r="F4" s="245">
        <f>249.04*1.03</f>
        <v>256.51119999999997</v>
      </c>
      <c r="G4" s="245">
        <f>31.99*1.03</f>
        <v>32.9497</v>
      </c>
      <c r="H4" s="246">
        <f t="shared" ref="H4:H7" si="0">SUM(B4:G4)</f>
        <v>886.20169999999996</v>
      </c>
      <c r="I4" s="247">
        <v>886.20169999999996</v>
      </c>
    </row>
    <row r="5" spans="1:10" x14ac:dyDescent="0.25">
      <c r="A5" t="s">
        <v>102</v>
      </c>
      <c r="B5" s="245">
        <f>B6+B7</f>
        <v>20.045849034749033</v>
      </c>
      <c r="C5" s="245">
        <f t="shared" ref="C5:G5" si="1">C6+C7</f>
        <v>14.125849554499554</v>
      </c>
      <c r="D5" s="245">
        <f t="shared" si="1"/>
        <v>19.303395589545588</v>
      </c>
      <c r="E5" s="245">
        <f t="shared" si="1"/>
        <v>74.271869705969706</v>
      </c>
      <c r="F5" s="245">
        <f t="shared" si="1"/>
        <v>42.997615844965843</v>
      </c>
      <c r="G5" s="245">
        <f t="shared" si="1"/>
        <v>24.642258048708047</v>
      </c>
      <c r="H5" s="248">
        <f t="shared" si="0"/>
        <v>195.38683777843778</v>
      </c>
      <c r="I5" s="249">
        <v>195.38683777843778</v>
      </c>
    </row>
    <row r="6" spans="1:10" x14ac:dyDescent="0.25">
      <c r="A6" t="s">
        <v>103</v>
      </c>
      <c r="B6" s="250">
        <f>B19/3.64</f>
        <v>15.506357142857143</v>
      </c>
      <c r="C6" s="250">
        <f t="shared" ref="C6:G6" si="2">C19/3.64</f>
        <v>12.025222527472527</v>
      </c>
      <c r="D6" s="250">
        <f t="shared" si="2"/>
        <v>15.90322802197802</v>
      </c>
      <c r="E6" s="250">
        <f t="shared" si="2"/>
        <v>38.83713186813187</v>
      </c>
      <c r="F6" s="250">
        <f t="shared" si="2"/>
        <v>31.880310439560439</v>
      </c>
      <c r="G6" s="250">
        <f t="shared" si="2"/>
        <v>21.03607967032967</v>
      </c>
      <c r="H6" s="251">
        <f t="shared" si="0"/>
        <v>135.18832967032967</v>
      </c>
      <c r="I6" s="252">
        <v>135.18832967032967</v>
      </c>
    </row>
    <row r="7" spans="1:10" x14ac:dyDescent="0.25">
      <c r="A7" t="s">
        <v>104</v>
      </c>
      <c r="B7" s="250">
        <f>B20/3.7</f>
        <v>4.539491891891891</v>
      </c>
      <c r="C7" s="250">
        <f t="shared" ref="C7:G7" si="3">C20/3.7</f>
        <v>2.1006270270270266</v>
      </c>
      <c r="D7" s="250">
        <f t="shared" si="3"/>
        <v>3.4001675675675673</v>
      </c>
      <c r="E7" s="250">
        <f t="shared" si="3"/>
        <v>35.434737837837837</v>
      </c>
      <c r="F7" s="250">
        <f t="shared" si="3"/>
        <v>11.117305405405405</v>
      </c>
      <c r="G7" s="250">
        <f t="shared" si="3"/>
        <v>3.6061783783783783</v>
      </c>
      <c r="H7" s="251">
        <f t="shared" si="0"/>
        <v>60.198508108108108</v>
      </c>
      <c r="I7" s="253">
        <v>60.198508108108101</v>
      </c>
    </row>
    <row r="8" spans="1:10" x14ac:dyDescent="0.25">
      <c r="A8" t="s">
        <v>105</v>
      </c>
      <c r="B8" s="245">
        <f>B3-B4-B5</f>
        <v>12.356350965250975</v>
      </c>
      <c r="C8" s="245">
        <f t="shared" ref="C8:F8" si="4">C3-C4-C5</f>
        <v>4.8316504455004416</v>
      </c>
      <c r="D8" s="245">
        <f t="shared" si="4"/>
        <v>12.526904410454407</v>
      </c>
      <c r="E8" s="245">
        <f t="shared" si="4"/>
        <v>31.382330294030297</v>
      </c>
      <c r="F8" s="245">
        <f t="shared" si="4"/>
        <v>25.179184155034172</v>
      </c>
      <c r="G8" s="245">
        <f>G3-G4-G5</f>
        <v>4.2940419512919554</v>
      </c>
      <c r="H8" s="242">
        <f>SUM(B8:G8)</f>
        <v>90.570462221562252</v>
      </c>
      <c r="I8" s="239">
        <v>90.570999999999998</v>
      </c>
    </row>
    <row r="9" spans="1:10" x14ac:dyDescent="0.25">
      <c r="A9" t="s">
        <v>106</v>
      </c>
      <c r="B9">
        <v>8.0500000000000007</v>
      </c>
      <c r="C9">
        <v>1.52</v>
      </c>
      <c r="D9">
        <v>5.33</v>
      </c>
      <c r="E9">
        <v>14.52</v>
      </c>
      <c r="F9">
        <v>11.97</v>
      </c>
      <c r="G9">
        <v>1.99</v>
      </c>
      <c r="H9" s="254">
        <f t="shared" ref="H9:H11" si="5">SUM(B9:G9)</f>
        <v>43.38</v>
      </c>
      <c r="I9" s="255">
        <v>43.38</v>
      </c>
    </row>
    <row r="10" spans="1:10" x14ac:dyDescent="0.25">
      <c r="A10">
        <v>2.16</v>
      </c>
      <c r="B10" s="250">
        <f>(B4/1.03+B9)*2.16%</f>
        <v>1.6893359999999999</v>
      </c>
      <c r="C10" s="250">
        <f t="shared" ref="C10:G10" si="6">(C4/1.03+C9)*2.16%</f>
        <v>1.3860720000000002</v>
      </c>
      <c r="D10" s="250">
        <f t="shared" si="6"/>
        <v>3.1497120000000005</v>
      </c>
      <c r="E10" s="250">
        <f t="shared" si="6"/>
        <v>6.9245280000000005</v>
      </c>
      <c r="F10" s="250">
        <f t="shared" si="6"/>
        <v>5.6378159999999999</v>
      </c>
      <c r="G10" s="250">
        <f t="shared" si="6"/>
        <v>0.73396799999999995</v>
      </c>
      <c r="H10" s="256">
        <f t="shared" si="5"/>
        <v>19.521432000000001</v>
      </c>
      <c r="I10" s="255">
        <v>19.521432000000001</v>
      </c>
    </row>
    <row r="11" spans="1:10" x14ac:dyDescent="0.25">
      <c r="A11">
        <v>2.14</v>
      </c>
      <c r="B11" s="250">
        <f>(B4/1.03+B9)*2.14%</f>
        <v>1.673694</v>
      </c>
      <c r="C11" s="250">
        <f t="shared" ref="C11:G11" si="7">(C4/1.03+C9)*2.14%</f>
        <v>1.3732380000000002</v>
      </c>
      <c r="D11" s="250">
        <f t="shared" si="7"/>
        <v>3.1205480000000008</v>
      </c>
      <c r="E11" s="250">
        <f t="shared" si="7"/>
        <v>6.8604120000000002</v>
      </c>
      <c r="F11" s="250">
        <f t="shared" si="7"/>
        <v>5.5856140000000005</v>
      </c>
      <c r="G11" s="250">
        <f t="shared" si="7"/>
        <v>0.72717200000000004</v>
      </c>
      <c r="H11" s="257">
        <f t="shared" si="5"/>
        <v>19.340678</v>
      </c>
      <c r="I11" s="258">
        <v>19.340678</v>
      </c>
    </row>
    <row r="12" spans="1:10" x14ac:dyDescent="0.25">
      <c r="H12" s="240"/>
      <c r="I12" s="239"/>
    </row>
    <row r="13" spans="1:10" x14ac:dyDescent="0.25">
      <c r="B13" s="250">
        <f>B4+B5*1.03+B9*1.03+B10*1.03+B11*1.03</f>
        <v>104.6674454057915</v>
      </c>
      <c r="C13" s="250">
        <f t="shared" ref="C13:G13" si="8">C4+C5*1.03+C9*1.03+C10*1.03+C11*1.03</f>
        <v>83.486814341134547</v>
      </c>
      <c r="D13" s="250">
        <f t="shared" si="8"/>
        <v>176.53546525723195</v>
      </c>
      <c r="E13" s="250">
        <f t="shared" si="8"/>
        <v>420.8959139971488</v>
      </c>
      <c r="F13" s="250">
        <f t="shared" si="8"/>
        <v>324.68797722031474</v>
      </c>
      <c r="G13" s="250">
        <f t="shared" si="8"/>
        <v>61.885899990169285</v>
      </c>
      <c r="H13" s="259">
        <f>SUM(B13:G13)</f>
        <v>1172.1595162117908</v>
      </c>
      <c r="I13" s="239"/>
    </row>
    <row r="14" spans="1:10" x14ac:dyDescent="0.25">
      <c r="I14" s="239"/>
    </row>
    <row r="15" spans="1:10" x14ac:dyDescent="0.25">
      <c r="B15" t="s">
        <v>107</v>
      </c>
      <c r="I15" s="239"/>
    </row>
    <row r="16" spans="1:10" x14ac:dyDescent="0.25">
      <c r="A16" t="s">
        <v>99</v>
      </c>
      <c r="B16" s="241">
        <v>822.04300000000001</v>
      </c>
      <c r="C16" s="241">
        <v>667.471</v>
      </c>
      <c r="D16" s="241">
        <v>1468.037</v>
      </c>
      <c r="E16" s="241">
        <v>3347.5140000000001</v>
      </c>
      <c r="F16" s="241">
        <v>2658.8220000000001</v>
      </c>
      <c r="G16" s="241">
        <v>417.52499999999998</v>
      </c>
      <c r="H16" s="242">
        <f t="shared" ref="H16:H25" si="9">SUM(B16:G16)</f>
        <v>9381.4120000000003</v>
      </c>
      <c r="I16" s="243">
        <f>'Сводка затрат'!H42</f>
        <v>3347.5140347799997</v>
      </c>
      <c r="J16">
        <f>H16-I16</f>
        <v>6033.8979652200005</v>
      </c>
    </row>
    <row r="17" spans="1:10" x14ac:dyDescent="0.25">
      <c r="A17" t="s">
        <v>42</v>
      </c>
      <c r="B17" s="245">
        <f t="shared" ref="B17:G17" si="10">B4*8.92</f>
        <v>644.60201599999994</v>
      </c>
      <c r="C17" s="245">
        <f t="shared" si="10"/>
        <v>575.60313999999994</v>
      </c>
      <c r="D17" s="245">
        <f t="shared" si="10"/>
        <v>1290.765924</v>
      </c>
      <c r="E17" s="245">
        <f t="shared" si="10"/>
        <v>2811.9568560000002</v>
      </c>
      <c r="F17" s="245">
        <f t="shared" si="10"/>
        <v>2288.0799039999997</v>
      </c>
      <c r="G17" s="245">
        <f t="shared" si="10"/>
        <v>293.91132399999998</v>
      </c>
      <c r="H17" s="256">
        <f t="shared" si="9"/>
        <v>7904.9191639999999</v>
      </c>
      <c r="I17" s="253">
        <f>'Сводка затрат'!D42</f>
        <v>2811.9568559999998</v>
      </c>
    </row>
    <row r="18" spans="1:10" x14ac:dyDescent="0.25">
      <c r="A18" t="s">
        <v>102</v>
      </c>
      <c r="B18" s="245">
        <f>B19+B20</f>
        <v>73.239260000000002</v>
      </c>
      <c r="C18" s="245">
        <f>C19+C20</f>
        <v>51.544130000000003</v>
      </c>
      <c r="D18" s="245">
        <f t="shared" ref="D18:G18" si="11">D19+D20</f>
        <v>70.468369999999993</v>
      </c>
      <c r="E18" s="245">
        <f t="shared" si="11"/>
        <v>272.47568999999999</v>
      </c>
      <c r="F18" s="245">
        <f t="shared" si="11"/>
        <v>157.17836</v>
      </c>
      <c r="G18" s="245">
        <f t="shared" si="11"/>
        <v>89.914190000000005</v>
      </c>
      <c r="H18" s="257">
        <f>SUM(B18:G18)</f>
        <v>714.81999999999994</v>
      </c>
      <c r="I18" s="260">
        <v>714.81999999999994</v>
      </c>
    </row>
    <row r="19" spans="1:10" x14ac:dyDescent="0.25">
      <c r="A19" t="s">
        <v>103</v>
      </c>
      <c r="B19" s="250">
        <v>56.44314</v>
      </c>
      <c r="C19" s="250">
        <v>43.771810000000002</v>
      </c>
      <c r="D19" s="250">
        <v>57.887749999999997</v>
      </c>
      <c r="E19" s="250">
        <v>141.36716000000001</v>
      </c>
      <c r="F19" s="250">
        <v>116.04433</v>
      </c>
      <c r="G19" s="250">
        <v>76.571330000000003</v>
      </c>
      <c r="H19" s="257">
        <f t="shared" ref="H19" si="12">SUM(B19:G19)</f>
        <v>492.08552000000003</v>
      </c>
      <c r="I19" s="260">
        <v>492.08551999999997</v>
      </c>
    </row>
    <row r="20" spans="1:10" x14ac:dyDescent="0.25">
      <c r="A20" t="s">
        <v>104</v>
      </c>
      <c r="B20" s="250">
        <v>16.796119999999998</v>
      </c>
      <c r="C20" s="250">
        <v>7.7723199999999997</v>
      </c>
      <c r="D20" s="250">
        <v>12.58062</v>
      </c>
      <c r="E20" s="250">
        <v>131.10853</v>
      </c>
      <c r="F20" s="250">
        <v>41.134030000000003</v>
      </c>
      <c r="G20" s="250">
        <f>13.33809+0.00477</f>
        <v>13.34286</v>
      </c>
      <c r="H20" s="257">
        <f>SUM(B20:G20)</f>
        <v>222.73447999999999</v>
      </c>
      <c r="I20" s="260">
        <v>222.73447999999999</v>
      </c>
      <c r="J20" s="261">
        <f>I20-H20</f>
        <v>0</v>
      </c>
    </row>
    <row r="21" spans="1:10" x14ac:dyDescent="0.25">
      <c r="A21" t="s">
        <v>105</v>
      </c>
      <c r="B21" s="245">
        <f t="shared" ref="B21:G21" si="13">B16-B17-B18</f>
        <v>104.20172400000007</v>
      </c>
      <c r="C21" s="245">
        <f t="shared" si="13"/>
        <v>40.323730000000062</v>
      </c>
      <c r="D21" s="245">
        <f t="shared" si="13"/>
        <v>106.802706</v>
      </c>
      <c r="E21" s="245">
        <f t="shared" si="13"/>
        <v>263.08145399999989</v>
      </c>
      <c r="F21" s="245">
        <f t="shared" si="13"/>
        <v>213.5637360000004</v>
      </c>
      <c r="G21" s="245">
        <f t="shared" si="13"/>
        <v>33.699485999999993</v>
      </c>
      <c r="H21" s="242">
        <f t="shared" si="9"/>
        <v>761.67283600000042</v>
      </c>
      <c r="I21" s="243"/>
    </row>
    <row r="22" spans="1:10" x14ac:dyDescent="0.25">
      <c r="A22" t="s">
        <v>106</v>
      </c>
      <c r="B22" s="262">
        <v>63.84</v>
      </c>
      <c r="C22" s="262">
        <v>12.02</v>
      </c>
      <c r="D22" s="262">
        <v>42.3</v>
      </c>
      <c r="E22" s="262">
        <v>115.12</v>
      </c>
      <c r="F22" s="262">
        <v>94.52</v>
      </c>
      <c r="G22" s="262">
        <v>16.203399999999998</v>
      </c>
      <c r="H22" s="254">
        <f t="shared" si="9"/>
        <v>344.0034</v>
      </c>
      <c r="J22" s="263">
        <f>H22-I23</f>
        <v>219.2766</v>
      </c>
    </row>
    <row r="23" spans="1:10" x14ac:dyDescent="0.25">
      <c r="B23" s="250">
        <f t="shared" ref="B23:G23" si="14">B9*8.59</f>
        <v>69.149500000000003</v>
      </c>
      <c r="C23" s="250">
        <f t="shared" si="14"/>
        <v>13.056799999999999</v>
      </c>
      <c r="D23" s="250">
        <f t="shared" si="14"/>
        <v>45.784700000000001</v>
      </c>
      <c r="E23" s="250">
        <f t="shared" si="14"/>
        <v>124.7268</v>
      </c>
      <c r="F23" s="250">
        <f t="shared" si="14"/>
        <v>102.8223</v>
      </c>
      <c r="G23" s="250">
        <f t="shared" si="14"/>
        <v>17.094100000000001</v>
      </c>
      <c r="H23" s="254">
        <f t="shared" si="9"/>
        <v>372.63420000000002</v>
      </c>
      <c r="I23" s="247">
        <f>'Сводка затрат'!G23</f>
        <v>124.7268</v>
      </c>
      <c r="J23" s="263"/>
    </row>
    <row r="24" spans="1:10" x14ac:dyDescent="0.25">
      <c r="A24">
        <v>2.16</v>
      </c>
      <c r="B24" s="250">
        <f>(B17/1.03+B23)*2.16%</f>
        <v>15.01149672</v>
      </c>
      <c r="C24" s="250">
        <f t="shared" ref="C24:G24" si="15">(C17/1.03+C23)*2.16%</f>
        <v>12.352927679999999</v>
      </c>
      <c r="D24" s="250">
        <f t="shared" si="15"/>
        <v>28.057438800000003</v>
      </c>
      <c r="E24" s="250">
        <f t="shared" si="15"/>
        <v>61.663291200000003</v>
      </c>
      <c r="F24" s="250">
        <f t="shared" si="15"/>
        <v>50.203996559999986</v>
      </c>
      <c r="G24" s="250">
        <f t="shared" si="15"/>
        <v>6.5328098400000005</v>
      </c>
      <c r="H24" s="264">
        <f t="shared" si="9"/>
        <v>173.8219608</v>
      </c>
      <c r="I24" s="265">
        <f>'Сводка затрат'!G29</f>
        <v>61.663291199999996</v>
      </c>
    </row>
    <row r="25" spans="1:10" x14ac:dyDescent="0.25">
      <c r="A25">
        <v>2.14</v>
      </c>
      <c r="B25" s="250">
        <f>(B17/1.03+B23)*2.14%</f>
        <v>14.872501380000001</v>
      </c>
      <c r="C25" s="250">
        <f t="shared" ref="C25:G25" si="16">(C17/1.03+C23)*2.14%</f>
        <v>12.238548719999999</v>
      </c>
      <c r="D25" s="250">
        <f t="shared" si="16"/>
        <v>27.797647700000002</v>
      </c>
      <c r="E25" s="250">
        <f t="shared" si="16"/>
        <v>61.09233480000001</v>
      </c>
      <c r="F25" s="250">
        <f t="shared" si="16"/>
        <v>49.739144739999993</v>
      </c>
      <c r="G25" s="250">
        <f t="shared" si="16"/>
        <v>6.4723208600000008</v>
      </c>
      <c r="H25" s="266">
        <f t="shared" si="9"/>
        <v>172.2124982</v>
      </c>
      <c r="I25" s="267">
        <f>'Сводка затрат'!G28</f>
        <v>61.092334800000003</v>
      </c>
    </row>
    <row r="27" spans="1:10" x14ac:dyDescent="0.25">
      <c r="B27" s="250">
        <f>B17+B18*1.03+B23*1.03+B24*1.03+B25*1.03</f>
        <v>822.04295684299996</v>
      </c>
      <c r="C27" s="250">
        <f t="shared" ref="C27:F27" si="17">C17+C18*1.03+C23*1.03+C24*1.03+C25*1.03</f>
        <v>667.47131859199999</v>
      </c>
      <c r="D27" s="250">
        <f t="shared" si="17"/>
        <v>1468.0373251950002</v>
      </c>
      <c r="E27" s="250">
        <f t="shared" si="17"/>
        <v>3347.5137154800004</v>
      </c>
      <c r="F27" s="250">
        <f t="shared" si="17"/>
        <v>2658.8220193389998</v>
      </c>
      <c r="G27" s="250">
        <f>G17+G18*1.03+G23*1.03+G24*1.03+G25*1.03</f>
        <v>417.52514732100002</v>
      </c>
      <c r="H27" s="250">
        <f>SUM(B27:G27)</f>
        <v>9381.4124827699998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Расчет с НДС</vt:lpstr>
      <vt:lpstr>Сводка затрат</vt:lpstr>
      <vt:lpstr>НМЦ лота</vt:lpstr>
      <vt:lpstr>Лист1</vt:lpstr>
      <vt:lpstr>'Сводка затрат'!Заголовки_для_печати</vt:lpstr>
      <vt:lpstr>'Сводка затрат'!Область_печати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2019-03-01T05:27:29Z</dcterms:modified>
</cp:coreProperties>
</file>